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1"/>
  </bookViews>
  <sheets>
    <sheet name="Inform.ievad." sheetId="1" r:id="rId1"/>
    <sheet name="PZA" sheetId="2" r:id="rId2"/>
    <sheet name="Aktīvs" sheetId="3" r:id="rId3"/>
    <sheet name="Pasīvs" sheetId="4" r:id="rId4"/>
    <sheet name="Analīze" sheetId="5" r:id="rId5"/>
    <sheet name="C0_7.4." sheetId="6" state="hidden" r:id="rId6"/>
    <sheet name="Kopsavilkums" sheetId="7" r:id="rId7"/>
    <sheet name="Skaidrojumi" sheetId="8" r:id="rId8"/>
  </sheets>
  <definedNames>
    <definedName name="C_0_5.1.Būtiskums">#REF!</definedName>
    <definedName name="C_0_7.2.Akt">'Aktīvs'!#REF!</definedName>
    <definedName name="C_0_7.2.Pas">'Pasīvs'!$C$4</definedName>
    <definedName name="C_0_7.3.koef">'Analīze'!$A$4</definedName>
    <definedName name="C_0_7.4.">'C0_7.4.'!$F$3</definedName>
    <definedName name="C_0_7.5">#REF!</definedName>
    <definedName name="C_0_7.5.Izm">#REF!</definedName>
    <definedName name="D_1_11.">#REF!</definedName>
    <definedName name="D_1_12.">#REF!</definedName>
    <definedName name="E_1_13.">#REF!</definedName>
    <definedName name="F_1_21.">#REF!</definedName>
    <definedName name="G_1_23.">#REF!</definedName>
    <definedName name="H_1_26.">#REF!</definedName>
    <definedName name="Informācijas_ievadīšana">'Inform.ievad.'!$B$2</definedName>
    <definedName name="J_1_3.">#REF!</definedName>
    <definedName name="K_1_4.">#REF!</definedName>
    <definedName name="L_1_51.">#REF!</definedName>
    <definedName name="M_1_53.">#REF!</definedName>
    <definedName name="N__O__P__Q__S_1_5...">#REF!</definedName>
    <definedName name="O4_2.">'Kopsavilkums'!$A$4</definedName>
    <definedName name="O4_2.1.">#REF!</definedName>
    <definedName name="_xlnm.Print_Area" localSheetId="2">'Aktīvs'!$A$2:$K$71</definedName>
    <definedName name="_xlnm.Print_Area" localSheetId="4">'Analīze'!$A$2:$K$50</definedName>
    <definedName name="_xlnm.Print_Area" localSheetId="0">'Inform.ievad.'!$B$1:$H$17</definedName>
    <definedName name="_xlnm.Print_Area" localSheetId="6">'Kopsavilkums'!$A$2:$J$38</definedName>
    <definedName name="_xlnm.Print_Area" localSheetId="3">'Pasīvs'!$A$2:$K$67</definedName>
    <definedName name="_xlnm.Print_Area" localSheetId="1">'PZA'!$A$2:$H$30</definedName>
    <definedName name="_xlnm.Print_Area" localSheetId="7">'Skaidrojumi'!$A$1:$B$55</definedName>
    <definedName name="_xlnm.Print_Titles" localSheetId="2">'Aktīvs'!$2:$8</definedName>
    <definedName name="_xlnm.Print_Titles" localSheetId="4">'Analīze'!$2:$5</definedName>
    <definedName name="_xlnm.Print_Titles" localSheetId="5">'C0_7.4.'!$1:$7</definedName>
    <definedName name="_xlnm.Print_Titles" localSheetId="6">'Kopsavilkums'!$2:$5</definedName>
    <definedName name="_xlnm.Print_Titles" localSheetId="3">'Pasīvs'!$2:$8</definedName>
    <definedName name="_xlnm.Print_Titles" localSheetId="1">'PZA'!$2:$7</definedName>
    <definedName name="_xlnm.Print_Titles" localSheetId="7">'Skaidrojumi'!$1:$1</definedName>
    <definedName name="R_1_59">#REF!</definedName>
    <definedName name="Saturs">#REF!</definedName>
  </definedNames>
  <calcPr fullCalcOnLoad="1" fullPrecision="0"/>
</workbook>
</file>

<file path=xl/comments5.xml><?xml version="1.0" encoding="utf-8"?>
<comments xmlns="http://schemas.openxmlformats.org/spreadsheetml/2006/main">
  <authors>
    <author>Loreta</author>
  </authors>
  <commentList>
    <comment ref="E29" authorId="0">
      <text>
        <r>
          <rPr>
            <sz val="8"/>
            <rFont val="Tahoma"/>
            <family val="0"/>
          </rPr>
          <t xml:space="preserve">
Vidējais Latvijā
</t>
        </r>
      </text>
    </comment>
    <comment ref="E15" authorId="0">
      <text>
        <r>
          <rPr>
            <sz val="8"/>
            <rFont val="Tahoma"/>
            <family val="0"/>
          </rPr>
          <t xml:space="preserve">
5=drošs koefic. līmenis
</t>
        </r>
      </text>
    </comment>
    <comment ref="E42" authorId="0">
      <text>
        <r>
          <rPr>
            <sz val="8"/>
            <rFont val="Tahoma"/>
            <family val="0"/>
          </rPr>
          <t xml:space="preserve">Zemāk par 10 vērtējams negatīvi. Bet mazumtirsdzniecībā normāli, jo ātrāks apgrozījums.
</t>
        </r>
      </text>
    </comment>
    <comment ref="E48" authorId="0">
      <text>
        <r>
          <rPr>
            <sz val="8"/>
            <rFont val="Tahoma"/>
            <family val="0"/>
          </rPr>
          <t xml:space="preserve">
Normāls līmenis
</t>
        </r>
      </text>
    </comment>
  </commentList>
</comments>
</file>

<file path=xl/sharedStrings.xml><?xml version="1.0" encoding="utf-8"?>
<sst xmlns="http://schemas.openxmlformats.org/spreadsheetml/2006/main" count="462" uniqueCount="342">
  <si>
    <t>1. ILGTERMIŅA IEGULDĪJUMI</t>
  </si>
  <si>
    <t>I Nemateriālie ieguldījumi</t>
  </si>
  <si>
    <t>2. Koncesijas, patenti, licences, preču zīmes un tamlīdzīgas tiesības</t>
  </si>
  <si>
    <t>3. Citi nemateriālie ieguldījumi</t>
  </si>
  <si>
    <t>5. Avansa maksājumi par nemateriālajiem ieguldījumiem</t>
  </si>
  <si>
    <t>II Pamatlīdzekļi</t>
  </si>
  <si>
    <t>1. Zemes gabali, ēkas, būves un ilggadīgie stādījumi</t>
  </si>
  <si>
    <t>2. Ilgtermiņa ieguldījumi nomātos pamatlīdzekļos</t>
  </si>
  <si>
    <t>5. Pārējie vērtspapīri un ieguldījumi</t>
  </si>
  <si>
    <t>7. Pašu akcijas un daļas</t>
  </si>
  <si>
    <t>1. IEDAĻAS KOPSUMMA</t>
  </si>
  <si>
    <t>2. APGROZĀMIE LĪDZEKĻI</t>
  </si>
  <si>
    <t>I Krājumi</t>
  </si>
  <si>
    <t>1. Izejvielas, pamatmateriāli un palīgmateriāli</t>
  </si>
  <si>
    <t>2. Nepabeigtie ražojumi</t>
  </si>
  <si>
    <t>3. Gatavie ražojumi un preces pārdošanai</t>
  </si>
  <si>
    <t>4. Nepabeigtie pasūtījumi</t>
  </si>
  <si>
    <t>5. Avansa maksājumi par precēm</t>
  </si>
  <si>
    <t>7. Nākamo periodu izmaksas</t>
  </si>
  <si>
    <t>1. Pircēju un pasūtītāju parādi</t>
  </si>
  <si>
    <t>4. Citi debitori</t>
  </si>
  <si>
    <t>5. Neiemaksātās daļas sabiedrības kapitālā</t>
  </si>
  <si>
    <t>6. Darba dzīvnieki un produktīvie dzīvnieki</t>
  </si>
  <si>
    <t>2. Pašu akcijas un daļas</t>
  </si>
  <si>
    <t>3. Pārējie vērtspapīri un līdzdalība kapitālos</t>
  </si>
  <si>
    <t>I KOPĀ</t>
  </si>
  <si>
    <t>II KOPĀ</t>
  </si>
  <si>
    <t>III KOPĀ</t>
  </si>
  <si>
    <t>IV KOPĀ</t>
  </si>
  <si>
    <t>2. IEDAĻAS KOPSUMMA</t>
  </si>
  <si>
    <t>BILANCE</t>
  </si>
  <si>
    <t>1. PAŠU KAPITĀLS</t>
  </si>
  <si>
    <t>3. Ilgtermiņa ieguldījumu pārvērtēšanas rezerve</t>
  </si>
  <si>
    <t>a) likumā noteiktās rezerves</t>
  </si>
  <si>
    <t>b) rezerves pašu akcijām vai daļām</t>
  </si>
  <si>
    <t>c) sabiedrības statūtos noteiktās rezerves</t>
  </si>
  <si>
    <t>d) pārējās rezerves</t>
  </si>
  <si>
    <t>4. KOPĀ</t>
  </si>
  <si>
    <t>a) iepriekšējo gadu nesadalītā peļņa</t>
  </si>
  <si>
    <t>b) pārskata gada nesadalītā peļņa</t>
  </si>
  <si>
    <t>2. UZKRĀJUMI</t>
  </si>
  <si>
    <t>1. Uzkrājumi  pensijām un tamlīdzīgām saistībām</t>
  </si>
  <si>
    <t>3. Citi uzkrājumi</t>
  </si>
  <si>
    <t>3. KREDITORI</t>
  </si>
  <si>
    <t>I Ilgtermiņa kreditori</t>
  </si>
  <si>
    <t>1. Aizņēmumi pret obligācijām</t>
  </si>
  <si>
    <t>2. Akcijās pārvēršamie aizņēmumi</t>
  </si>
  <si>
    <t>4. Citi aizņēmumi</t>
  </si>
  <si>
    <t>5. No pircējiem saņemtie avansi</t>
  </si>
  <si>
    <t>6. Parādi piegādātājiem un darbuzņēmējiem</t>
  </si>
  <si>
    <t>7. Maksājamie vekseļi</t>
  </si>
  <si>
    <t>10. Nodokļi un sociālās nodrošināšanas maksājumi</t>
  </si>
  <si>
    <t>11. Pārējie kreditori</t>
  </si>
  <si>
    <t>12. Nākamo periodu ieņēmumi</t>
  </si>
  <si>
    <t>II Īstermiņa kreditori</t>
  </si>
  <si>
    <t>3. Aizņēmumi no kredītiestādēm</t>
  </si>
  <si>
    <t>3. IEDAĻAS KOPSUMMA</t>
  </si>
  <si>
    <t>1. Akciju kapitāls (pamatkapitāls)</t>
  </si>
  <si>
    <t>2. Uzkrājumi paredzamajiem nodokļiem</t>
  </si>
  <si>
    <t>Finansu rādītāji</t>
  </si>
  <si>
    <t>1.LIKVIDITĀTE</t>
  </si>
  <si>
    <t>2.MAKSĀTSPĒJAS</t>
  </si>
  <si>
    <t>3. BILANCES ZELTA LIKUMI</t>
  </si>
  <si>
    <t>4. EFEKTIVITĀTE</t>
  </si>
  <si>
    <t>Nr.</t>
  </si>
  <si>
    <t>Rādītāja nosaukums</t>
  </si>
  <si>
    <t>Neto apgrozījums</t>
  </si>
  <si>
    <t>Pārdotās produkcijas ražošanas izmaksas</t>
  </si>
  <si>
    <t>Bruto peļņa vai zaudējumi (no apgrozījuma)</t>
  </si>
  <si>
    <t>Pārdošanas izmaksas</t>
  </si>
  <si>
    <t>Administrācijas izmaksas</t>
  </si>
  <si>
    <t>Pārējie uzņēmuma saimnieciskās darbības ieņēmumi</t>
  </si>
  <si>
    <t>Pārējās uzņēmuma saimnieciskās darbības izmaksas</t>
  </si>
  <si>
    <t>Ieņēmumi no līdzdalības koncerna meitas un asociēto uzņēmumu kapitālos</t>
  </si>
  <si>
    <t>Ieņēmumi no vērtspapīriem un aizdevumiem, kas veidojuši ilgtermiņa ieguldījumus</t>
  </si>
  <si>
    <t>Pārējie procentu ieņēmumi un tamlīdzīgi ieņēmumi</t>
  </si>
  <si>
    <t>Ilgtermiņa finansu ieguldījumu un īstermiņa vērtspapīru vērtības norakstīšana</t>
  </si>
  <si>
    <t>Procentu maksājumi vai tamlīdzīgas izmaksas</t>
  </si>
  <si>
    <t>Peļņa vai zaudējumi pirms ārkārtas posteņiem un nodokļiem</t>
  </si>
  <si>
    <t>Ārkārtas ieņēmumi</t>
  </si>
  <si>
    <t>Ārkārtas izmaksas</t>
  </si>
  <si>
    <t>Peļņa vai zaudējumi pirms nodokļiem</t>
  </si>
  <si>
    <t>Uzņēmuma ienākuma nodoklis par pārskata periodu</t>
  </si>
  <si>
    <t>Pārējie nodokļi</t>
  </si>
  <si>
    <t>Pārskata perioda peļņa vai zaudējumi pēc nodokļiem</t>
  </si>
  <si>
    <t>ap 60</t>
  </si>
  <si>
    <t>5.RENTABILITĀTE</t>
  </si>
  <si>
    <t>Krit.rob. 1</t>
  </si>
  <si>
    <t>X</t>
  </si>
  <si>
    <t>(Krājumi gada sākumā + krājumi gada beigās) / 2.</t>
  </si>
  <si>
    <t>dienas</t>
  </si>
  <si>
    <t>Gada vidējie debitoru parādi</t>
  </si>
  <si>
    <t>Gada vidējie krājumi</t>
  </si>
  <si>
    <t>(Debitori gada sākumā + gada beigās) / 2</t>
  </si>
  <si>
    <r>
      <t xml:space="preserve"> Gada dienas / krāj.aprites koefic</t>
    </r>
    <r>
      <rPr>
        <sz val="10"/>
        <color indexed="21"/>
        <rFont val="Times New Roman"/>
        <family val="1"/>
      </rPr>
      <t xml:space="preserve">. (360-365). Cik dienas nepieciešamas krājumu atjaunošanai un pārdošanai. Jo augstāks un ātrāks koeficents, jo mazāk līdzekļu iesaistīti krājumos (tā ir apgrozāmo līdzekļu mazāk likvīdā daļa), jo stabilāks uzņēmuma finansiālais stāvoklis. </t>
    </r>
  </si>
  <si>
    <t>(Kredit.gada sākumā + kredit.gada beigās) / 2</t>
  </si>
  <si>
    <t>Gada vidējie kreditori</t>
  </si>
  <si>
    <t>Aprēķina metodes, skaidrojumi</t>
  </si>
  <si>
    <t>Vidējais vienas dienas apgrozījums</t>
  </si>
  <si>
    <t xml:space="preserve">Neto apgrozījums / gada dienas. </t>
  </si>
  <si>
    <t>Vērtējums, piezīmes</t>
  </si>
  <si>
    <t>Komerciālais viedoklis - cik daudz peļņas uzņēmums ieguvis uz neto apgrozījuma vienību</t>
  </si>
  <si>
    <t>Ekonomiskais viedoklis - cik peļņas iegūts, rēķinot uz uzņēmuma aktīvu vienību</t>
  </si>
  <si>
    <t>Pašu kapitāla rentabilitāte</t>
  </si>
  <si>
    <t>Finansiālais viedoklis - cik daudz peļņas ieguvuši uzņēmuma īpašnieki uz ieguldītā kapitāla vienību</t>
  </si>
  <si>
    <t>4.2. Ilgtermiņa ieguldījumu aprite</t>
  </si>
  <si>
    <t>4.7. Nepabeigtās ražošanas aprite</t>
  </si>
  <si>
    <t>4.8. Gatavās produkcijas aprite</t>
  </si>
  <si>
    <t>4.9. Pircēju parādu vidējais dzēšanas ilgums (dienas)</t>
  </si>
  <si>
    <t>Pašu kapitāla gada vidējā summa</t>
  </si>
  <si>
    <t>Kopkapitāla gada vidējā summa</t>
  </si>
  <si>
    <t>Bil.summa g.beig. + bil.summa g.sāk. / 2</t>
  </si>
  <si>
    <t>Aktīvu gada vidējais atlikums</t>
  </si>
  <si>
    <t>3.1. Apgroz.līdz. segums ar īsterm. saistībām</t>
  </si>
  <si>
    <t>3.2. Ilgterm.ieguld segums ar pašu kapitālu</t>
  </si>
  <si>
    <t>Kopkapitāla rentabilitāte (rendits)</t>
  </si>
  <si>
    <t>Aizņemto kredītu un aizņēmumu procentu likme.</t>
  </si>
  <si>
    <r>
      <t>P</t>
    </r>
    <r>
      <rPr>
        <sz val="10"/>
        <color indexed="21"/>
        <rFont val="Times New Roman"/>
        <family val="1"/>
      </rPr>
      <t xml:space="preserve">-peļņa ;   </t>
    </r>
    <r>
      <rPr>
        <b/>
        <sz val="10"/>
        <color indexed="21"/>
        <rFont val="Times New Roman"/>
        <family val="1"/>
      </rPr>
      <t>PK</t>
    </r>
    <r>
      <rPr>
        <sz val="10"/>
        <color indexed="21"/>
        <rFont val="Times New Roman"/>
        <family val="1"/>
      </rPr>
      <t xml:space="preserve">-pašu kapitāls ;  </t>
    </r>
    <r>
      <rPr>
        <b/>
        <sz val="10"/>
        <color indexed="21"/>
        <rFont val="Times New Roman"/>
        <family val="1"/>
      </rPr>
      <t>AK</t>
    </r>
    <r>
      <rPr>
        <sz val="10"/>
        <color indexed="21"/>
        <rFont val="Times New Roman"/>
        <family val="1"/>
      </rPr>
      <t xml:space="preserve">-aizņemtais kapitāls ;         </t>
    </r>
    <r>
      <rPr>
        <b/>
        <sz val="10"/>
        <color indexed="21"/>
        <rFont val="Times New Roman"/>
        <family val="1"/>
      </rPr>
      <t>r</t>
    </r>
    <r>
      <rPr>
        <sz val="10"/>
        <color indexed="21"/>
        <rFont val="Times New Roman"/>
        <family val="1"/>
      </rPr>
      <t xml:space="preserve">-rendits ;    </t>
    </r>
    <r>
      <rPr>
        <b/>
        <sz val="10"/>
        <color indexed="21"/>
        <rFont val="Times New Roman"/>
        <family val="1"/>
      </rPr>
      <t>r(PK)</t>
    </r>
    <r>
      <rPr>
        <sz val="10"/>
        <color indexed="21"/>
        <rFont val="Times New Roman"/>
        <family val="1"/>
      </rPr>
      <t xml:space="preserve">-pašu kapitāla rentabilitāte;     </t>
    </r>
    <r>
      <rPr>
        <b/>
        <sz val="10"/>
        <color indexed="21"/>
        <rFont val="Times New Roman"/>
        <family val="1"/>
      </rPr>
      <t>p</t>
    </r>
    <r>
      <rPr>
        <sz val="10"/>
        <color indexed="21"/>
        <rFont val="Times New Roman"/>
        <family val="1"/>
      </rPr>
      <t>-aizņemtā kapitāla procentu likme</t>
    </r>
  </si>
  <si>
    <r>
      <t>(Bruto peļņa / neto apgrozījums) x 100</t>
    </r>
    <r>
      <rPr>
        <sz val="10"/>
        <color indexed="21"/>
        <rFont val="Times New Roman"/>
        <family val="1"/>
      </rPr>
      <t>.</t>
    </r>
  </si>
  <si>
    <r>
      <t>(Peļņa pirms procentu un nodokļu atskaitīšanas / aktīvu vidējais atlikums) x 100</t>
    </r>
    <r>
      <rPr>
        <sz val="10"/>
        <color indexed="21"/>
        <rFont val="Times New Roman"/>
        <family val="1"/>
      </rPr>
      <t>.</t>
    </r>
  </si>
  <si>
    <r>
      <t>(Neto peļņa + samaksātie procenti / kopkapitāla vidējā summa) x 100</t>
    </r>
    <r>
      <rPr>
        <sz val="10"/>
        <color indexed="21"/>
        <rFont val="Times New Roman"/>
        <family val="1"/>
      </rPr>
      <t>. Kopkapitāls ir vienkārši bilances kopsumma.</t>
    </r>
  </si>
  <si>
    <r>
      <t>(Neto peļņa / pašu kapitāla gada vidējā summa) x 100</t>
    </r>
    <r>
      <rPr>
        <sz val="10"/>
        <color indexed="21"/>
        <rFont val="Times New Roman"/>
        <family val="1"/>
      </rPr>
      <t>. Rāda, cik daudz peļņas iegūts uz katru īpašnieku ieguldīto latu.No uzņēmuma īpašnieku viedokļa raugoties, tas ir svarīgākais rentabilit. rādītājs. Rādīt.jāvērtē kopsakarībā ar rādītāju "saistību īpatsvars bilncē".</t>
    </r>
  </si>
  <si>
    <r>
      <t>Gada dienas / debit.aprites koefic</t>
    </r>
    <r>
      <rPr>
        <sz val="10"/>
        <color indexed="21"/>
        <rFont val="Times New Roman"/>
        <family val="1"/>
      </rPr>
      <t>. (360-365). Cik dienas vidēji paiet no produkcijas realizācijas līdz samaksas saņemšanai. Zems rādītājs raksturo ātru apgrozību.</t>
    </r>
  </si>
  <si>
    <r>
      <t>Gada dienas / kredit.aprites koefic</t>
    </r>
    <r>
      <rPr>
        <sz val="10"/>
        <color indexed="21"/>
        <rFont val="Times New Roman"/>
        <family val="1"/>
      </rPr>
      <t>. (360-365). Cik dienas gadā vidēji nepieciešamas, lai samaksātu savus rēķinus.</t>
    </r>
  </si>
  <si>
    <r>
      <t>Neto apgrozījums / nepabeigtie ražojumi</t>
    </r>
    <r>
      <rPr>
        <sz val="10"/>
        <color indexed="21"/>
        <rFont val="Times New Roman"/>
        <family val="1"/>
      </rPr>
      <t xml:space="preserve">. </t>
    </r>
  </si>
  <si>
    <r>
      <t>Neto apgrozījums / Gatavā produkcija</t>
    </r>
    <r>
      <rPr>
        <sz val="10"/>
        <color indexed="21"/>
        <rFont val="Times New Roman"/>
        <family val="1"/>
      </rPr>
      <t>.</t>
    </r>
  </si>
  <si>
    <r>
      <t>Pircēju parādi / vidēji vienā dienā uz kredīta pārdoto preču summa</t>
    </r>
    <r>
      <rPr>
        <sz val="10"/>
        <color indexed="21"/>
        <rFont val="Times New Roman"/>
        <family val="1"/>
      </rPr>
      <t>. Cik dienas vidēji paiet no produkcijas pārdošanas datuma līdz samaksas saņemšanas dienai. Gada pārskats šādu informāciju parasti nesatur, tāpēc var ņemt kopējo neto apgrozījumu dalītu ar gada dienām (360-365).</t>
    </r>
  </si>
  <si>
    <r>
      <t>Neto apgrozījums / aktīvu kopsumma</t>
    </r>
    <r>
      <rPr>
        <sz val="10"/>
        <color indexed="21"/>
        <rFont val="Times New Roman"/>
        <family val="1"/>
      </rPr>
      <t>. Rāda, cik efektīvi tiek izmantoti aktīvi neto apgrozījuma veidošanā. Ražošanas uzņēmumā šis rādītājs būs augstāks, kā tirdzniecībā, kur salīdzinoši nav nepieciešamas tik lielas investīcijas. Jo augstāks koeficents, jo labāk vērtējams uzņēmuma stāvoklis, kas nozīmē, ka pieaug kapitāla aprite. Ja koef. līmenis sāk mazināties, t.n., ka eksistē papildu iespējas savu aktīvu izmantošanā. Pārāk zems rādītājs nozīmē, ka bijušas pārmērīgas investīcijas un būtu nepieciešams samazinātvai daļu ilgtermiņa ieguldījumu , vai daļu no apgrozāmiem līdzekļiem.</t>
    </r>
  </si>
  <si>
    <r>
      <t>Pārd.produkc.ražoš.izmaksas / vidējā krājumu summa.</t>
    </r>
    <r>
      <rPr>
        <sz val="10"/>
        <color indexed="21"/>
        <rFont val="Times New Roman"/>
        <family val="1"/>
      </rPr>
      <t xml:space="preserve"> Rāda, cik reizes krājumos ieguldītie līdzekļi apritējuši gada laikā. Augsts koeficents liecina par labu uzņēmuma finansiālo stāvokli, jo laba aprite sekmē apgrozījuma apjoma pieaugumu un ļauj gūt lielākus ienākumus. Taču, ja krājumu aprites koeficents ir ievērojami augsts tas saistīts ar krājumu nepietiekamības risku .</t>
    </r>
  </si>
  <si>
    <r>
      <t>Apgrozāmie līdzekļi - īstermiņa saistības</t>
    </r>
    <r>
      <rPr>
        <sz val="10"/>
        <color indexed="21"/>
        <rFont val="Times New Roman"/>
        <family val="1"/>
      </rPr>
      <t>. Apgrozāmie līdzekļi jāfinansē ar īstermiņa saistībām.</t>
    </r>
  </si>
  <si>
    <r>
      <t>Saisības / bilances kopsumma</t>
    </r>
    <r>
      <rPr>
        <sz val="10"/>
        <color indexed="21"/>
        <rFont val="Times New Roman"/>
        <family val="1"/>
      </rPr>
      <t>.  Finansiālās atkarības koeficents, jo parāda uzņēmuma finansiālo atkarību no kreditoriem (ārējiem līdzekļu avotiem). Kreditori vēlas, lai šis rādītājs būtu zemāks. Augsts rāditājs nozīmē, ka par aizņēmumiem jāmaksā procenti un tad uzņēmums riskē ar iespēju saņemt jaunus kredītus.Dažādu autoru domas dalās par optimālāko šīs attiecības variantu. Viennozīmīgas atbildes nav. Jo augstāka ir pašu kapitāla daļa kopkapitālā, jo agstāka uzņēmuma finansiālā stabilitāte. Ja uzņēmums darbojas paaugstinātas riska pakāpes apstākļos, nepieciešams, lai pašu kaptāls ieņem lielāku daļu kapitāla struktūrā. Lai noteiktu optimālāko varinatu, jāņem vērā gan uzņēmuma rentabilitāte, gan riska viedoklis.</t>
    </r>
  </si>
  <si>
    <r>
      <t>Saisības / pašu kapitāls</t>
    </r>
    <r>
      <rPr>
        <sz val="10"/>
        <color indexed="21"/>
        <rFont val="Times New Roman"/>
        <family val="1"/>
      </rPr>
      <t xml:space="preserve">.  Raksturo uzņēmuma finansiālo neatkarību un un attiecību starp saistībām un pašu kapitālu. Uzņēmuma stabilitāte tiek apdraudēta, ja šis rādītājs sasniedz krit.rob. 1. Kreditori izvēlēsies tādu klientu kam šis rādīt. būs zemāks. Pastāv viedoklis, ka krit.rob. būtu piemērojama ilgtermiņa saistību attiecībai pret pašu kapitālu. Bet, tādā gadījumā, jo lielākas un ilgākas kredītu procentu izmaksas un aizņemto summu maksājumi, jo lielāks uzņēmuma maksātnespējas risks ilgstošas peļņas samazināšanas periodos vai citos uzņēmumam nelabvēlīgos apstākļos. Kreditoram ir risks šādam uzņēmumam izsniegt kredītus. Rādītāju mēdz saukt arī par </t>
    </r>
    <r>
      <rPr>
        <sz val="10"/>
        <color indexed="10"/>
        <rFont val="Times New Roman"/>
        <family val="1"/>
      </rPr>
      <t>uzņēmuma riska koeficentu</t>
    </r>
    <r>
      <rPr>
        <sz val="10"/>
        <color indexed="21"/>
        <rFont val="Times New Roman"/>
        <family val="1"/>
      </rPr>
      <t xml:space="preserve">. </t>
    </r>
  </si>
  <si>
    <r>
      <t>Apgrozāmie līdzekļi - krājumi / īstermiņa saistības</t>
    </r>
    <r>
      <rPr>
        <sz val="10"/>
        <color indexed="21"/>
        <rFont val="Times New Roman"/>
        <family val="1"/>
      </rPr>
      <t>. Dod priekšstatu par uzņēmuma saimniec. darbībā iesaistīto aktīvo kapitālu. Rāda kāda ir uzņēmuma spēja atmaksāt īstermiņa saistības, izmantojot naudas līdzekļus, īstermiņa vērtsparpīrus un debitoru parādus (krājumus neņemot vērā). Šis rādīt. vairāk interesē uzņēmuma piegādātājus.  Jāpieiet kritiski, jo uzņēmuma sekmīgas darbības gadā var pieaugt īstermiņa parādi par nodokļiem, kas samazinās koeficenta likviditātes vērtību, bet, samazinoties darba apjomiem, var palielināties gatavās produkcijas krājumi un netikt saņemti debitoru parādi, kas, savukārt, palielina likvid. koeficentu. Likvid. koef. var palielināt arī ilgtermiņa debitori.</t>
    </r>
  </si>
  <si>
    <t xml:space="preserve">Neto apgrozījums / gada vid.aktīvu summa.  </t>
  </si>
  <si>
    <t>Neto peļņa / aktīvu summa x 100.</t>
  </si>
  <si>
    <t>1.1.</t>
  </si>
  <si>
    <t>1.2.</t>
  </si>
  <si>
    <t>1.3.</t>
  </si>
  <si>
    <t>1.4.</t>
  </si>
  <si>
    <t>2.1.</t>
  </si>
  <si>
    <t>2.2.</t>
  </si>
  <si>
    <t>2.3.</t>
  </si>
  <si>
    <t>3.1.</t>
  </si>
  <si>
    <t>3.2.</t>
  </si>
  <si>
    <t>3.3.</t>
  </si>
  <si>
    <t>4.1.</t>
  </si>
  <si>
    <t>4.2.</t>
  </si>
  <si>
    <t>4.3.</t>
  </si>
  <si>
    <t>4.4.</t>
  </si>
  <si>
    <t>4.5.</t>
  </si>
  <si>
    <t>5.1.</t>
  </si>
  <si>
    <t>5.2.</t>
  </si>
  <si>
    <t>5.3.</t>
  </si>
  <si>
    <t>Izmaiņas</t>
  </si>
  <si>
    <r>
      <t>Neto apgrozījums / gada vid.deb.parādi</t>
    </r>
    <r>
      <rPr>
        <sz val="10"/>
        <color indexed="21"/>
        <rFont val="Times New Roman"/>
        <family val="1"/>
      </rPr>
      <t>.  Ja koeficents gada laikā samazinās, t.n., ka debitoru parādi ir palielinājušies</t>
    </r>
  </si>
  <si>
    <t>Pašu kop. g.beig. + Pašu kop. g.sāk. / 2.</t>
  </si>
  <si>
    <r>
      <t>Neto apgrozījums / ilgtermiņa ieguldījumi</t>
    </r>
    <r>
      <rPr>
        <sz val="10"/>
        <color indexed="21"/>
        <rFont val="Times New Roman"/>
        <family val="1"/>
      </rPr>
      <t>. Rāda, ilgtermiņa ieguldījumu izmantošanas  intensitāti.  Koeficenta līmeņa samazināšanās nozīmē, ka palielinājušies ilgtermiņa ieguldījumi, un to izmantošanas intensitāte samazinājusies.</t>
    </r>
  </si>
  <si>
    <r>
      <t>Apgrozāmie līdzekļi / īstermiņa saistības.</t>
    </r>
    <r>
      <rPr>
        <sz val="10"/>
        <color indexed="21"/>
        <rFont val="Times New Roman"/>
        <family val="1"/>
      </rPr>
      <t xml:space="preserve">  Sniedz vispārēju priekšstatu par uzņēmuma spēju segt īstermiņa saistības. Jo augstāks rādītājs, jo augstāka maksātspēja. Zemākā robeža "1" noteikta ar nosacījumu, ka uzņēmuma rīcībā jābūt tik daudz apgrozāmajiem līdzekļiem, lai varētu segt īstermiņa saistības. Koeficents mazāks par "1" var būt briesmu signāls. 2 vai vairāk reizes augstāks rādītājs norāda par neracionālu kapitāla struktūru. Situācija jāuztver arī kritiski un </t>
    </r>
    <r>
      <rPr>
        <u val="single"/>
        <sz val="10"/>
        <color indexed="21"/>
        <rFont val="Times New Roman"/>
        <family val="1"/>
      </rPr>
      <t>jānovērtē šī koeficenta izmaiņas dinamikā vai jāsalīdzina ar radniecīgu uzņēmumu koef. līmeni vai teorētiski pieņemto un jāanalizē krasu izmaiņu cēloņi.</t>
    </r>
    <r>
      <rPr>
        <sz val="10"/>
        <color indexed="21"/>
        <rFont val="Times New Roman"/>
        <family val="1"/>
      </rPr>
      <t xml:space="preserve"> Jānovērtē un jāsalīdzina arī prasību un saistību kārtošanas termiņi, krājumu sastāvs (vai nav nelikvīdi).</t>
    </r>
  </si>
  <si>
    <t>Ilgtermiņa ieguldījumi jāsedz ar pašu kapitālu, jo pašu kapitāls uzņēmuma rīcībā ir neierobežotu laiku, tāpēc ar to jāfinansē ilgtermiņa ieguldījumi.</t>
  </si>
  <si>
    <t>Ilgtermiņa ieguldījumi jāsedz ar pašu kapitālu un ilgtermiņa saistībām, jo pašu kapitāls uzņēmuma rīcībā ir neierobežotu laiku un saistības dzēšamas termiņā ilgākā par vienu gadu, tāpēc ar to jāfinansē ilgtermiņa ieguldījumi.</t>
  </si>
  <si>
    <r>
      <t>Neto apgrozījums / vidējā kredit.parādu summa</t>
    </r>
    <r>
      <rPr>
        <sz val="10"/>
        <color indexed="8"/>
        <rFont val="Times New Roman"/>
        <family val="1"/>
      </rPr>
      <t xml:space="preserve">. </t>
    </r>
    <r>
      <rPr>
        <sz val="10"/>
        <color indexed="21"/>
        <rFont val="Times New Roman"/>
        <family val="1"/>
      </rPr>
      <t>Rāda cik aprites uzņēmumam nepieciešamas, lai samaksātu savus rēķinus.</t>
    </r>
  </si>
  <si>
    <r>
      <t>Apgrozāmie līdzekļi - īstermiņa saistības</t>
    </r>
    <r>
      <rPr>
        <sz val="10"/>
        <color indexed="21"/>
        <rFont val="Times New Roman"/>
        <family val="1"/>
      </rPr>
      <t>. Rāda, cik liela daļa no apgrozāmiem aktīviem tiek finansēta ar pastāvīgo kapitālu un raksturo arī uzņēmuma likvīdās rezerves no kurām var tikt segti izdevumi, kas radušies neparedzētu apstākļu rezultātā un, kurus var izraisīt nenoteiktība, kas saistīta ar uzņēmuma spēju sabalansēt naudas līdzekļu ienākšanu un izmaksāšanu.</t>
    </r>
  </si>
  <si>
    <r>
      <t>Naudas līdzekļi + īstermiņa vērtspapīri  / īstermiņa saistības</t>
    </r>
    <r>
      <rPr>
        <sz val="10"/>
        <color indexed="21"/>
        <rFont val="Times New Roman"/>
        <family val="1"/>
      </rPr>
      <t>. Rāda, kāds ir īstermiņa saistību koeficents no vislikvīdākajiem apgr.līdz.. - naudas un īstermiņa vērtspapīriem. Jo augstāks ir šis rādīt., jo augtāka ir šis grupas līdzekļu likviditāte. T.n., ka attiecībā uz šīs grupas aktīviem, pastāv minimāls risks gūt zaudējumus uzņēmuma likvidācijas gadījumā, jo nav nepieciešams laiks, lai tos pārvērstu naudā.</t>
    </r>
  </si>
  <si>
    <r>
      <t>Peļņa pirms %-tu un nodokļu atskaitīšanas / maksājamie procenti</t>
    </r>
    <r>
      <rPr>
        <sz val="10"/>
        <color indexed="21"/>
        <rFont val="Times New Roman"/>
        <family val="1"/>
      </rPr>
      <t>. Rāda, cik reizes peļņa, pirms procentu un nodokļu atskaitīšanas, pārsniedz maksājamo procentu summu. Ja maksājamie procenti tiek vairākkārt segti ar peļņu pirms procentu un nodokļu atskaitīšanas, kreditori var būt droši, ka pienākošies procenti tiks samaksāti.</t>
    </r>
  </si>
  <si>
    <t>Kopējie ieņēmumi</t>
  </si>
  <si>
    <t>Kopējās izmaksas</t>
  </si>
  <si>
    <t>2</t>
  </si>
  <si>
    <t>R1</t>
  </si>
  <si>
    <t>R2</t>
  </si>
  <si>
    <t>Invest~Rīga</t>
  </si>
  <si>
    <t>/Klients/</t>
  </si>
  <si>
    <t>/Pārskata periods/</t>
  </si>
  <si>
    <t>/Pakalpojuma veids/</t>
  </si>
  <si>
    <t>/Izpildītājs/</t>
  </si>
  <si>
    <t>/Finansu pārskata joma/</t>
  </si>
  <si>
    <t xml:space="preserve">/Dokumenta Nr./ </t>
  </si>
  <si>
    <t>/Audita uzdevums/</t>
  </si>
  <si>
    <t>/Izpildes laiks faktiski/</t>
  </si>
  <si>
    <t>/Izpildes laiks pēc plāna/</t>
  </si>
  <si>
    <t>/Zvērināts revidents/</t>
  </si>
  <si>
    <t>BILANCE AKTĪVS</t>
  </si>
  <si>
    <t>BILANCE PASĪVS</t>
  </si>
  <si>
    <t xml:space="preserve">Pieaugums % </t>
  </si>
  <si>
    <t>(3./4.x100)</t>
  </si>
  <si>
    <t xml:space="preserve"> (8.-9.)</t>
  </si>
  <si>
    <t xml:space="preserve">Starpība    </t>
  </si>
  <si>
    <t xml:space="preserve"> (3. -4.)</t>
  </si>
  <si>
    <t>Pārskata periods</t>
  </si>
  <si>
    <t>Finanšu analīze</t>
  </si>
  <si>
    <t>Pārbaude</t>
  </si>
  <si>
    <t>Faktu vākšana</t>
  </si>
  <si>
    <t>Bilances analīze</t>
  </si>
  <si>
    <t>Plānošana</t>
  </si>
  <si>
    <t>Iepriekšējais pārskata gads</t>
  </si>
  <si>
    <t xml:space="preserve">Struktūra </t>
  </si>
  <si>
    <t xml:space="preserve">Struktūras izmaiņas    </t>
  </si>
  <si>
    <t>Analītiskais pārskats</t>
  </si>
  <si>
    <t>(3./4.x100-100)</t>
  </si>
  <si>
    <t>+/ - (4. -5.)</t>
  </si>
  <si>
    <t>Pieaugums % (4./5.*100)</t>
  </si>
  <si>
    <t>Optimālais rādītājs</t>
  </si>
  <si>
    <t>1.1. Kārtējā likviditāte (CR)</t>
  </si>
  <si>
    <t>1.2. Ātrā likviditāte (QR)</t>
  </si>
  <si>
    <t>1≤ CR ≥2</t>
  </si>
  <si>
    <t>0,8≤ QR ≥1,0</t>
  </si>
  <si>
    <t>CR ≥0,2</t>
  </si>
  <si>
    <t>Nav obligātie, bet ieteikums, kā vajadzētu finansēt aktīvus</t>
  </si>
  <si>
    <t>4. LIETIŠĶĀ AKTIVITĀTE</t>
  </si>
  <si>
    <t xml:space="preserve">                                            dienas</t>
  </si>
  <si>
    <t>3 - 3,5</t>
  </si>
  <si>
    <t>4.1. Visu aktīvu aprite (TAT)</t>
  </si>
  <si>
    <t>1,3≤ TAT ≤1,5</t>
  </si>
  <si>
    <t>4.3.  Krājumu aprite koeficents (IT)</t>
  </si>
  <si>
    <t>4.4.Debitoru parādu aprites  koeficents (ART)</t>
  </si>
  <si>
    <t>Salīdz. ar debitoriem</t>
  </si>
  <si>
    <t>2.SAISTĪBU RĀDĪTĀJI</t>
  </si>
  <si>
    <t>2.1. Visu saistību rādītājs (DR)</t>
  </si>
  <si>
    <t>2.3. Peļņa pirms % un nodokļu atkaitīšanas jeb maksājamo procentu seguma koeficents</t>
  </si>
  <si>
    <t>2.2. Saistību attiecība pret pašu kapitālu (DER)</t>
  </si>
  <si>
    <t>5.RENTABILITĀTE (%)</t>
  </si>
  <si>
    <t>5.1. Komerciālā rentabilitāte (RGP)</t>
  </si>
  <si>
    <t>15≤ RGP</t>
  </si>
  <si>
    <t>Bruto peļņas rentabilitāte</t>
  </si>
  <si>
    <t>10≤ ROS</t>
  </si>
  <si>
    <t>5.2. Realizācijas rentabilitāte (ROS)</t>
  </si>
  <si>
    <t>5.3. Ekonomiskā rentabilitāte (ROA)</t>
  </si>
  <si>
    <t>12&lt; ROA &lt;14</t>
  </si>
  <si>
    <t>5.4. Finansiālā rentabilitāte (ROE)</t>
  </si>
  <si>
    <t>Peļņa pirms nodokļiem/aktīvu kopējā summa x 100</t>
  </si>
  <si>
    <t>Nesadalītā peļņa/pašu kapitāls x 100</t>
  </si>
  <si>
    <t>Bruto peļņa/ neto apgrozījums x 100</t>
  </si>
  <si>
    <t>Apgrozāmie līdzekļi / īstermiņa saistības</t>
  </si>
  <si>
    <t>Apgrozāmie līdzekļi - krājumi / īstermiņa saistības</t>
  </si>
  <si>
    <t>Apgrozāmie līdzekļi - (krājumi+debitori) / īstermiņa saistības</t>
  </si>
  <si>
    <t>Apgrozāmie līdzekļi -  īstermiņa saistības</t>
  </si>
  <si>
    <t>Saistības / bilances kopsumma</t>
  </si>
  <si>
    <t>saistības / pašu kapitāls</t>
  </si>
  <si>
    <t>Peļņa pirms procentu un nodokļu atskaitīšanas / maksājamo procentu summa</t>
  </si>
  <si>
    <t>Neto apgrozījums / aktīvu kopsumma</t>
  </si>
  <si>
    <t>Neto apgrozījums / ilgtermiņa ieguldījumi</t>
  </si>
  <si>
    <t>Pārdotās produkcijas raž.izm. / krājumu vid.atlikums</t>
  </si>
  <si>
    <t>4.5. Vidējais prasību samaksas laiks (ACPR)</t>
  </si>
  <si>
    <t>20 dienas</t>
  </si>
  <si>
    <t>Debitoru parādi x 365 / neto apgrozījums</t>
  </si>
  <si>
    <t>Neto apgrozījums / debitoru parādi</t>
  </si>
  <si>
    <t xml:space="preserve">4.6.Kreditoru parādu aprite                   </t>
  </si>
  <si>
    <t>1.3. Absolūtā likviditāte (CAR)</t>
  </si>
  <si>
    <t>jan</t>
  </si>
  <si>
    <t>feb</t>
  </si>
  <si>
    <t>mar</t>
  </si>
  <si>
    <t>apr</t>
  </si>
  <si>
    <t>mai</t>
  </si>
  <si>
    <t>jūn</t>
  </si>
  <si>
    <t>jūl</t>
  </si>
  <si>
    <t>aug</t>
  </si>
  <si>
    <t>sep</t>
  </si>
  <si>
    <t>okt</t>
  </si>
  <si>
    <t>nov</t>
  </si>
  <si>
    <t>dec</t>
  </si>
  <si>
    <t>Kopā</t>
  </si>
  <si>
    <t>31.12.03.</t>
  </si>
  <si>
    <t>31.12.02.</t>
  </si>
  <si>
    <t>izmain.%</t>
  </si>
  <si>
    <t>3.3. Ilgterm. ieguld segums ar pašu kapitālu un ilgterm. saistībām vai tīrie apgrozāmie aktīvi</t>
  </si>
  <si>
    <t>V.Zītare</t>
  </si>
  <si>
    <t>A.Putniņš</t>
  </si>
  <si>
    <t>I.Matule</t>
  </si>
  <si>
    <t>C 0/7.</t>
  </si>
  <si>
    <t>Finanšu rādītāju analīze</t>
  </si>
  <si>
    <t>4.</t>
  </si>
  <si>
    <t>1.4. Tīrie apgrozāmie aktīvi</t>
  </si>
  <si>
    <t>GPR</t>
  </si>
  <si>
    <t>ISP</t>
  </si>
  <si>
    <t>FA</t>
  </si>
  <si>
    <t>P</t>
  </si>
  <si>
    <t>FV</t>
  </si>
  <si>
    <t>Iepr. saskaņ. proced.</t>
  </si>
  <si>
    <t>Gada pārsk. revīzija</t>
  </si>
  <si>
    <t>5. Pārējie pamatlīdzekļi un inventārs</t>
  </si>
  <si>
    <t>6. Pamatlīdzekļu izveidošana un nepabeigto celtniecības objektu izmaksas</t>
  </si>
  <si>
    <t>7. Avansa maksājumi pa pamatlīdzekļiem</t>
  </si>
  <si>
    <t xml:space="preserve">Sabiedrības nosaukums </t>
  </si>
  <si>
    <t>Proceūra</t>
  </si>
  <si>
    <t>/Sabiedrības nosaukums/</t>
  </si>
  <si>
    <t>/Procedūras veids/</t>
  </si>
  <si>
    <t>/Procedūras  veids/</t>
  </si>
  <si>
    <t>Peļņas vai zaudējumu aprēķins</t>
  </si>
  <si>
    <t>Pārējie  saimnieciskās darbības ieņēmumi</t>
  </si>
  <si>
    <t>Pārējās saimnieciskās darbības izmaksas</t>
  </si>
  <si>
    <t>Ieņēmumi no līdzdalības koncerna meitas un asociēto sabiedrību kapitālos</t>
  </si>
  <si>
    <t>Pārskata gada peļņa vai zaudējumi pēc nodokļiem</t>
  </si>
  <si>
    <t>1. Attīstības izmaksas</t>
  </si>
  <si>
    <t>4. Nemateriālā vērtība</t>
  </si>
  <si>
    <t>III</t>
  </si>
  <si>
    <t>Ieguldījuma īpašumi</t>
  </si>
  <si>
    <t>IVKOPĀ</t>
  </si>
  <si>
    <t>V Ilgtermiņa finanšu ieguldījumi</t>
  </si>
  <si>
    <t>IV Bioloģiskie aktīvi</t>
  </si>
  <si>
    <t>V KOPĀ</t>
  </si>
  <si>
    <t>1. Līdzdalība radniecisko sabiedrību kapitālā</t>
  </si>
  <si>
    <t>2. Aizdevumi radnieciskajām sabiedrībām</t>
  </si>
  <si>
    <t>3. Līdzdalība asociēto sabiedrību kapitālā</t>
  </si>
  <si>
    <t>4. Aizdevumi asociētajām sabiedrībām</t>
  </si>
  <si>
    <t>8. Aizdevumi akcionāriem vai dalībniekiem un vadībai</t>
  </si>
  <si>
    <t>6. Pārējie aizdevumi un citi ilgtermiņa debitori</t>
  </si>
  <si>
    <t>II</t>
  </si>
  <si>
    <t>Pārdošanai turēti ilgtermiņa ieguldījumi</t>
  </si>
  <si>
    <t>III Debitori</t>
  </si>
  <si>
    <t>V Naudas līdzekļi</t>
  </si>
  <si>
    <t>2. Radniecisko sabiedrību parādi</t>
  </si>
  <si>
    <t>3. Asociēto sabiedrību parādi</t>
  </si>
  <si>
    <t>6. Īstermiņa aizdevumi akcionāriem vai dalībniekiem un vadībai</t>
  </si>
  <si>
    <t>IV Īstermiņa finanšu ieguldījumi</t>
  </si>
  <si>
    <t>1. Līdzdalība radniecīgo sabiedrību kapitālā</t>
  </si>
  <si>
    <t>4. Atvasinātie finanšu instrumenti</t>
  </si>
  <si>
    <t>2. Akciju (daļu) emisijas uzcenojums</t>
  </si>
  <si>
    <t>5. Rezerves:</t>
  </si>
  <si>
    <t>4. Finanšu instrumentu pārvērtēšanas rezerve</t>
  </si>
  <si>
    <t>6. Nesadalītā peļņa:</t>
  </si>
  <si>
    <t>8. Parādi radniecīgajām sabiedrībām</t>
  </si>
  <si>
    <t>9. Parādi asociētajām sabiedrībām</t>
  </si>
  <si>
    <t>13. Neizmaksātās  dividendes</t>
  </si>
  <si>
    <t>10. Nodokļi un sociālās apdrošināšanas obligātās iemaksas</t>
  </si>
  <si>
    <t>14. Uzkrātās saistības</t>
  </si>
  <si>
    <t>15. Atvasinātie finanšu instrumenti</t>
  </si>
  <si>
    <t>8. Atkrīti aktīvi</t>
  </si>
  <si>
    <t>Peļņas vai zaudējumu analīze</t>
  </si>
  <si>
    <t>SIA"Daugavpils autobusu parks"</t>
  </si>
  <si>
    <t>4. Mašīnas</t>
  </si>
  <si>
    <t xml:space="preserve">3. Iekārtas </t>
  </si>
  <si>
    <t>14. Atliktā nodokļa saistības</t>
  </si>
  <si>
    <r>
      <t>(Peļņa pirms procentu / neto apgrozījums) x 100</t>
    </r>
    <r>
      <rPr>
        <sz val="10"/>
        <color indexed="21"/>
        <rFont val="Times New Roman"/>
        <family val="1"/>
      </rPr>
      <t>.</t>
    </r>
  </si>
  <si>
    <t>Neto Peļņa /neto apgrozījums x 100</t>
  </si>
  <si>
    <r>
      <t>(Peļņa neto / neto apgrozījums) x 100</t>
    </r>
    <r>
      <rPr>
        <sz val="10"/>
        <color indexed="21"/>
        <rFont val="Times New Roman"/>
        <family val="1"/>
      </rPr>
      <t>.</t>
    </r>
  </si>
  <si>
    <t>Vadības ziņojumam!!!</t>
  </si>
  <si>
    <t>2019</t>
  </si>
  <si>
    <t>gada 9 mēneši</t>
  </si>
  <si>
    <t>gads 9 mēneši</t>
  </si>
  <si>
    <t>01.01.-30.09.2019</t>
  </si>
  <si>
    <t>UIN</t>
  </si>
  <si>
    <t>2020</t>
  </si>
  <si>
    <t>01.01.-30.09.2020</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</si>
</sst>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Ls&quot;\ #,##0_);\(&quot;Ls&quot;\ #,##0\)"/>
    <numFmt numFmtId="187" formatCode="&quot;Ls&quot;\ #,##0_);[Red]\(&quot;Ls&quot;\ #,##0\)"/>
    <numFmt numFmtId="188" formatCode="&quot;Ls&quot;\ #,##0.00_);\(&quot;Ls&quot;\ #,##0.00\)"/>
    <numFmt numFmtId="189" formatCode="&quot;Ls&quot;\ #,##0.00_);[Red]\(&quot;Ls&quot;\ #,##0.00\)"/>
    <numFmt numFmtId="190" formatCode="_(&quot;Ls&quot;\ * #,##0_);_(&quot;Ls&quot;\ * \(#,##0\);_(&quot;Ls&quot;\ * &quot;-&quot;_);_(@_)"/>
    <numFmt numFmtId="191" formatCode="_(&quot;Ls&quot;\ * #,##0.00_);_(&quot;Ls&quot;\ * \(#,##0.00\);_(&quot;Ls&quot;\ * &quot;-&quot;??_);_(@_)"/>
    <numFmt numFmtId="192" formatCode="_-&quot;Ls&quot;\ * #,##0_-;\-&quot;Ls&quot;\ * #,##0_-;_-&quot;Ls&quot;\ * &quot;-&quot;_-;_-@_-"/>
    <numFmt numFmtId="193" formatCode="_-&quot;Ls&quot;\ * #,##0.00_-;\-&quot;Ls&quot;\ * #,##0.00_-;_-&quot;Ls&quot;\ * &quot;-&quot;??_-;_-@_-"/>
    <numFmt numFmtId="194" formatCode="0.000"/>
    <numFmt numFmtId="195" formatCode="0.0"/>
    <numFmt numFmtId="196" formatCode="#,##0.0"/>
    <numFmt numFmtId="197" formatCode="d\-mmm\-yy"/>
    <numFmt numFmtId="198" formatCode="&quot;Yes&quot;;&quot;Yes&quot;;&quot;No&quot;"/>
    <numFmt numFmtId="199" formatCode="&quot;True&quot;;&quot;True&quot;;&quot;False&quot;"/>
    <numFmt numFmtId="200" formatCode="&quot;On&quot;;&quot;On&quot;;&quot;Off&quot;"/>
    <numFmt numFmtId="201" formatCode="[$€-2]\ #,##0.00_);[Red]\([$€-2]\ #,##0.00\)"/>
    <numFmt numFmtId="202" formatCode="mmm/yyyy"/>
  </numFmts>
  <fonts count="69">
    <font>
      <sz val="10"/>
      <name val="Times New Roman"/>
      <family val="0"/>
    </font>
    <font>
      <b/>
      <sz val="10"/>
      <name val="Times New Roman"/>
      <family val="1"/>
    </font>
    <font>
      <b/>
      <sz val="11"/>
      <name val="Times New Roman"/>
      <family val="1"/>
    </font>
    <font>
      <b/>
      <sz val="9"/>
      <name val="Times New Roman"/>
      <family val="1"/>
    </font>
    <font>
      <sz val="9"/>
      <name val="Times New Roman"/>
      <family val="1"/>
    </font>
    <font>
      <i/>
      <sz val="9"/>
      <name val="Times New Roman"/>
      <family val="1"/>
    </font>
    <font>
      <b/>
      <i/>
      <sz val="9"/>
      <name val="Times New Roman"/>
      <family val="1"/>
    </font>
    <font>
      <sz val="9"/>
      <color indexed="10"/>
      <name val="Times New Roman"/>
      <family val="1"/>
    </font>
    <font>
      <sz val="9"/>
      <color indexed="21"/>
      <name val="Times New Roman"/>
      <family val="1"/>
    </font>
    <font>
      <sz val="10"/>
      <color indexed="21"/>
      <name val="Times New Roman"/>
      <family val="1"/>
    </font>
    <font>
      <b/>
      <sz val="12"/>
      <name val="Times New Roman"/>
      <family val="1"/>
    </font>
    <font>
      <sz val="12"/>
      <name val="Times New Roman"/>
      <family val="1"/>
    </font>
    <font>
      <sz val="9"/>
      <color indexed="8"/>
      <name val="Times New Roman"/>
      <family val="1"/>
    </font>
    <font>
      <sz val="10"/>
      <color indexed="10"/>
      <name val="Times New Roman"/>
      <family val="1"/>
    </font>
    <font>
      <sz val="8"/>
      <name val="Times New Roman"/>
      <family val="1"/>
    </font>
    <font>
      <sz val="10"/>
      <color indexed="8"/>
      <name val="Times New Roman"/>
      <family val="1"/>
    </font>
    <font>
      <b/>
      <sz val="10"/>
      <color indexed="21"/>
      <name val="Times New Roman"/>
      <family val="1"/>
    </font>
    <font>
      <b/>
      <sz val="10"/>
      <color indexed="10"/>
      <name val="Times New Roman"/>
      <family val="1"/>
    </font>
    <font>
      <sz val="11"/>
      <name val="Times New Roman"/>
      <family val="1"/>
    </font>
    <font>
      <u val="single"/>
      <sz val="10"/>
      <color indexed="21"/>
      <name val="Times New Roman"/>
      <family val="1"/>
    </font>
    <font>
      <u val="single"/>
      <sz val="10"/>
      <color indexed="12"/>
      <name val="Times New Roman"/>
      <family val="0"/>
    </font>
    <font>
      <u val="single"/>
      <sz val="10"/>
      <color indexed="36"/>
      <name val="Times New Roman"/>
      <family val="0"/>
    </font>
    <font>
      <b/>
      <i/>
      <sz val="11"/>
      <name val="Times New Roman"/>
      <family val="1"/>
    </font>
    <font>
      <b/>
      <sz val="15"/>
      <color indexed="18"/>
      <name val="Times New Roman"/>
      <family val="1"/>
    </font>
    <font>
      <b/>
      <i/>
      <sz val="12"/>
      <name val="Times New Roman"/>
      <family val="1"/>
    </font>
    <font>
      <sz val="7"/>
      <name val="Times New Roman"/>
      <family val="1"/>
    </font>
    <font>
      <b/>
      <sz val="14"/>
      <color indexed="10"/>
      <name val="Times New Roman"/>
      <family val="1"/>
    </font>
    <font>
      <i/>
      <sz val="12"/>
      <name val="Times New Roman"/>
      <family val="1"/>
    </font>
    <font>
      <i/>
      <sz val="11"/>
      <color indexed="18"/>
      <name val="Times New Roman"/>
      <family val="1"/>
    </font>
    <font>
      <sz val="8"/>
      <name val="Tahoma"/>
      <family val="0"/>
    </font>
    <font>
      <b/>
      <sz val="10"/>
      <color indexed="18"/>
      <name val="Times New Roman"/>
      <family val="1"/>
    </font>
    <font>
      <sz val="10"/>
      <color indexed="18"/>
      <name val="Times New Roman"/>
      <family val="1"/>
    </font>
    <font>
      <i/>
      <sz val="10"/>
      <name val="Times New Roman"/>
      <family val="1"/>
    </font>
    <font>
      <b/>
      <sz val="14"/>
      <color indexed="18"/>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color indexed="63"/>
      </top>
      <bottom style="medium"/>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style="medium"/>
      <right style="medium"/>
      <top style="medium"/>
      <bottom style="medium"/>
    </border>
    <border>
      <left style="medium"/>
      <right style="thin"/>
      <top style="medium"/>
      <bottom style="medium"/>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hair"/>
      <right style="thin"/>
      <top style="hair"/>
      <bottom>
        <color indexed="63"/>
      </bottom>
    </border>
    <border>
      <left style="thin"/>
      <right style="hair"/>
      <top>
        <color indexed="63"/>
      </top>
      <bottom style="hair"/>
    </border>
    <border>
      <left style="hair"/>
      <right style="thin"/>
      <top>
        <color indexed="63"/>
      </top>
      <bottom style="hair"/>
    </border>
    <border>
      <left>
        <color indexed="63"/>
      </left>
      <right>
        <color indexed="63"/>
      </right>
      <top style="double"/>
      <bottom>
        <color indexed="63"/>
      </bottom>
    </border>
    <border>
      <left>
        <color indexed="63"/>
      </left>
      <right>
        <color indexed="63"/>
      </right>
      <top>
        <color indexed="63"/>
      </top>
      <bottom style="double"/>
    </border>
    <border>
      <left style="double"/>
      <right>
        <color indexed="63"/>
      </right>
      <top style="double"/>
      <bottom>
        <color indexed="63"/>
      </bottom>
    </border>
    <border>
      <left style="double"/>
      <right>
        <color indexed="63"/>
      </right>
      <top>
        <color indexed="63"/>
      </top>
      <bottom style="double"/>
    </border>
    <border>
      <left style="hair"/>
      <right style="hair"/>
      <top style="hair"/>
      <bottom style="hair"/>
    </border>
    <border>
      <left style="thin"/>
      <right style="hair"/>
      <top style="hair"/>
      <bottom>
        <color indexed="63"/>
      </bottom>
    </border>
    <border>
      <left style="thin"/>
      <right style="hair"/>
      <top style="thin"/>
      <bottom style="thin"/>
    </border>
    <border>
      <left style="hair"/>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medium"/>
      <bottom style="medium"/>
    </border>
    <border>
      <left style="thin"/>
      <right>
        <color indexed="63"/>
      </right>
      <top style="hair"/>
      <bottom style="thin"/>
    </border>
    <border>
      <left>
        <color indexed="63"/>
      </left>
      <right>
        <color indexed="63"/>
      </right>
      <top style="medium"/>
      <bottom style="medium"/>
    </border>
    <border>
      <left style="medium"/>
      <right style="thin"/>
      <top style="thin"/>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double"/>
      <right>
        <color indexed="63"/>
      </right>
      <top>
        <color indexed="63"/>
      </top>
      <bottom>
        <color indexed="63"/>
      </bottom>
    </border>
    <border>
      <left style="thin"/>
      <right style="hair"/>
      <top style="thin"/>
      <bottom>
        <color indexed="63"/>
      </bottom>
    </border>
    <border>
      <left style="hair"/>
      <right style="thin"/>
      <top style="thin"/>
      <bottom>
        <color indexed="63"/>
      </bottom>
    </border>
    <border>
      <left style="hair"/>
      <right style="hair"/>
      <top style="thin"/>
      <bottom>
        <color indexed="63"/>
      </bottom>
    </border>
    <border>
      <left style="hair"/>
      <right style="hair"/>
      <top>
        <color indexed="63"/>
      </top>
      <bottom style="hair"/>
    </border>
    <border>
      <left style="hair"/>
      <right style="hair"/>
      <top style="hair"/>
      <bottom>
        <color indexed="63"/>
      </bottom>
    </border>
    <border>
      <left style="thin"/>
      <right style="hair"/>
      <top>
        <color indexed="63"/>
      </top>
      <bottom>
        <color indexed="63"/>
      </bottom>
    </border>
    <border>
      <left style="hair"/>
      <right style="thin"/>
      <top>
        <color indexed="63"/>
      </top>
      <bottom>
        <color indexed="63"/>
      </bottom>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medium"/>
      <bottom style="thin"/>
    </border>
    <border>
      <left style="medium"/>
      <right>
        <color indexed="63"/>
      </right>
      <top style="thin"/>
      <bottom style="thin"/>
    </border>
    <border>
      <left style="thin"/>
      <right style="medium"/>
      <top style="medium"/>
      <bottom style="thin"/>
    </border>
    <border>
      <left style="thin"/>
      <right style="medium"/>
      <top style="thin"/>
      <bottom style="thin"/>
    </border>
    <border>
      <left style="thin"/>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57" fillId="0" borderId="0" applyNumberFormat="0" applyFill="0" applyBorder="0" applyAlignment="0" applyProtection="0"/>
    <xf numFmtId="0" fontId="21"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0"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612">
    <xf numFmtId="0" fontId="0" fillId="0" borderId="0" xfId="0" applyAlignment="1">
      <alignment/>
    </xf>
    <xf numFmtId="0" fontId="1" fillId="0" borderId="0" xfId="0" applyFont="1" applyAlignment="1">
      <alignment/>
    </xf>
    <xf numFmtId="49" fontId="0" fillId="0" borderId="0" xfId="0" applyNumberFormat="1" applyAlignment="1">
      <alignment/>
    </xf>
    <xf numFmtId="0" fontId="0" fillId="0" borderId="0" xfId="0" applyAlignment="1">
      <alignment vertical="center"/>
    </xf>
    <xf numFmtId="0" fontId="1" fillId="0" borderId="10" xfId="0" applyFont="1" applyBorder="1" applyAlignment="1">
      <alignment horizontal="center" vertical="center" wrapText="1"/>
    </xf>
    <xf numFmtId="0" fontId="0" fillId="0" borderId="0" xfId="0" applyFont="1" applyAlignment="1">
      <alignment/>
    </xf>
    <xf numFmtId="0" fontId="3" fillId="0" borderId="11" xfId="0" applyFont="1" applyBorder="1" applyAlignment="1">
      <alignment vertical="center"/>
    </xf>
    <xf numFmtId="0" fontId="3" fillId="0" borderId="12" xfId="0" applyFont="1" applyBorder="1" applyAlignment="1">
      <alignment vertical="center"/>
    </xf>
    <xf numFmtId="0" fontId="4" fillId="0" borderId="13" xfId="0" applyFont="1" applyBorder="1" applyAlignment="1">
      <alignment vertical="center"/>
    </xf>
    <xf numFmtId="49" fontId="4" fillId="0" borderId="14" xfId="0" applyNumberFormat="1" applyFont="1" applyBorder="1" applyAlignment="1">
      <alignment horizontal="center" vertical="center"/>
    </xf>
    <xf numFmtId="43" fontId="5" fillId="0" borderId="14" xfId="0" applyNumberFormat="1" applyFont="1" applyBorder="1" applyAlignment="1">
      <alignment horizontal="center" vertical="center"/>
    </xf>
    <xf numFmtId="0" fontId="4" fillId="0" borderId="0" xfId="0" applyFont="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4" fillId="0" borderId="16" xfId="0" applyFont="1" applyBorder="1" applyAlignment="1">
      <alignment vertical="center"/>
    </xf>
    <xf numFmtId="49" fontId="4" fillId="0" borderId="17" xfId="0" applyNumberFormat="1" applyFont="1" applyBorder="1" applyAlignment="1">
      <alignment horizontal="center" vertical="center"/>
    </xf>
    <xf numFmtId="43" fontId="5" fillId="0" borderId="17" xfId="0" applyNumberFormat="1"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49" fontId="4" fillId="0" borderId="10" xfId="0" applyNumberFormat="1" applyFont="1" applyBorder="1" applyAlignment="1">
      <alignment horizontal="center"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0" fontId="4" fillId="33" borderId="20" xfId="0" applyFont="1" applyFill="1" applyBorder="1" applyAlignment="1">
      <alignment horizontal="right" vertical="center"/>
    </xf>
    <xf numFmtId="0" fontId="4" fillId="33" borderId="10" xfId="0" applyFont="1" applyFill="1" applyBorder="1" applyAlignment="1">
      <alignment vertical="center"/>
    </xf>
    <xf numFmtId="49" fontId="4" fillId="33" borderId="10" xfId="0" applyNumberFormat="1" applyFont="1" applyFill="1" applyBorder="1" applyAlignment="1">
      <alignment horizontal="center" vertical="center"/>
    </xf>
    <xf numFmtId="0" fontId="4" fillId="0" borderId="20" xfId="0" applyFont="1" applyBorder="1" applyAlignment="1">
      <alignment vertical="center"/>
    </xf>
    <xf numFmtId="0" fontId="4" fillId="33" borderId="20" xfId="0" applyFont="1" applyFill="1" applyBorder="1" applyAlignment="1">
      <alignment vertical="center"/>
    </xf>
    <xf numFmtId="0" fontId="4" fillId="0" borderId="0" xfId="0" applyFont="1" applyBorder="1" applyAlignment="1">
      <alignment vertical="center"/>
    </xf>
    <xf numFmtId="0" fontId="0" fillId="0" borderId="0" xfId="0" applyAlignment="1">
      <alignment horizontal="center"/>
    </xf>
    <xf numFmtId="0" fontId="4" fillId="0" borderId="0" xfId="0" applyFont="1" applyBorder="1" applyAlignment="1">
      <alignment horizontal="center" vertical="center"/>
    </xf>
    <xf numFmtId="0" fontId="0" fillId="0" borderId="0" xfId="0" applyFont="1" applyBorder="1" applyAlignment="1">
      <alignment/>
    </xf>
    <xf numFmtId="0" fontId="0" fillId="0" borderId="0" xfId="0" applyBorder="1" applyAlignment="1">
      <alignment/>
    </xf>
    <xf numFmtId="0" fontId="14" fillId="0" borderId="10" xfId="0" applyFont="1" applyBorder="1" applyAlignment="1">
      <alignment horizontal="center" vertical="center"/>
    </xf>
    <xf numFmtId="0" fontId="14" fillId="0" borderId="0" xfId="0" applyFont="1" applyAlignment="1">
      <alignment horizontal="center"/>
    </xf>
    <xf numFmtId="0" fontId="3" fillId="33" borderId="10" xfId="0" applyFont="1" applyFill="1" applyBorder="1" applyAlignment="1">
      <alignment vertical="center"/>
    </xf>
    <xf numFmtId="0" fontId="14" fillId="0" borderId="0" xfId="0" applyFont="1" applyBorder="1" applyAlignment="1">
      <alignment vertical="center"/>
    </xf>
    <xf numFmtId="0" fontId="14" fillId="0" borderId="10" xfId="0" applyFont="1" applyBorder="1" applyAlignment="1">
      <alignment horizontal="center" vertical="center" wrapText="1"/>
    </xf>
    <xf numFmtId="49" fontId="14" fillId="0" borderId="10" xfId="0" applyNumberFormat="1" applyFont="1" applyBorder="1" applyAlignment="1">
      <alignment horizontal="center" vertical="center" wrapText="1"/>
    </xf>
    <xf numFmtId="0" fontId="3" fillId="33" borderId="20" xfId="0" applyFont="1" applyFill="1" applyBorder="1" applyAlignment="1">
      <alignment horizontal="right" vertical="center"/>
    </xf>
    <xf numFmtId="0" fontId="0" fillId="0" borderId="0" xfId="0" applyFill="1" applyAlignment="1">
      <alignment/>
    </xf>
    <xf numFmtId="0" fontId="7" fillId="0" borderId="0" xfId="0" applyFont="1" applyBorder="1" applyAlignment="1">
      <alignment vertical="top" wrapText="1"/>
    </xf>
    <xf numFmtId="0" fontId="8" fillId="0" borderId="0" xfId="0" applyFont="1" applyBorder="1" applyAlignment="1">
      <alignment vertical="top" wrapText="1"/>
    </xf>
    <xf numFmtId="0" fontId="0" fillId="0" borderId="17" xfId="0" applyFont="1" applyBorder="1" applyAlignment="1">
      <alignment horizontal="center" vertical="center" wrapText="1"/>
    </xf>
    <xf numFmtId="0" fontId="0" fillId="0" borderId="10" xfId="0" applyFont="1" applyBorder="1" applyAlignment="1">
      <alignment horizontal="center" vertical="center" wrapText="1"/>
    </xf>
    <xf numFmtId="0" fontId="15" fillId="34" borderId="21" xfId="0" applyFont="1" applyFill="1" applyBorder="1" applyAlignment="1">
      <alignment horizontal="center" vertical="center"/>
    </xf>
    <xf numFmtId="0" fontId="2" fillId="0" borderId="0" xfId="0" applyFont="1" applyFill="1" applyBorder="1" applyAlignment="1">
      <alignment horizontal="center" vertical="center" wrapText="1"/>
    </xf>
    <xf numFmtId="3" fontId="6" fillId="33" borderId="10" xfId="0" applyNumberFormat="1" applyFont="1" applyFill="1" applyBorder="1" applyAlignment="1">
      <alignment horizontal="right" vertical="center"/>
    </xf>
    <xf numFmtId="0" fontId="1" fillId="0" borderId="11" xfId="0" applyFont="1" applyBorder="1" applyAlignment="1">
      <alignment horizontal="center" vertical="center"/>
    </xf>
    <xf numFmtId="0" fontId="0" fillId="35" borderId="22" xfId="0" applyFill="1" applyBorder="1" applyAlignment="1">
      <alignment/>
    </xf>
    <xf numFmtId="0" fontId="1" fillId="0" borderId="11" xfId="0" applyFont="1" applyBorder="1" applyAlignment="1">
      <alignment horizontal="center" vertical="center" wrapText="1"/>
    </xf>
    <xf numFmtId="0" fontId="2" fillId="35" borderId="23" xfId="0" applyFont="1" applyFill="1" applyBorder="1" applyAlignment="1">
      <alignment horizontal="center" vertical="center" wrapText="1"/>
    </xf>
    <xf numFmtId="4" fontId="0" fillId="0" borderId="14" xfId="0" applyNumberFormat="1" applyFont="1" applyBorder="1" applyAlignment="1">
      <alignment horizontal="center" vertical="center"/>
    </xf>
    <xf numFmtId="2" fontId="0" fillId="0" borderId="14" xfId="0" applyNumberFormat="1" applyFont="1" applyBorder="1" applyAlignment="1">
      <alignment horizontal="center" vertical="center"/>
    </xf>
    <xf numFmtId="0" fontId="0" fillId="0" borderId="14" xfId="0" applyFont="1" applyBorder="1" applyAlignment="1">
      <alignment horizontal="center" vertical="center" wrapText="1"/>
    </xf>
    <xf numFmtId="0" fontId="0" fillId="0" borderId="14" xfId="0" applyFont="1" applyBorder="1" applyAlignment="1">
      <alignment horizontal="center" vertical="center"/>
    </xf>
    <xf numFmtId="2" fontId="0" fillId="0" borderId="24" xfId="0" applyNumberFormat="1" applyFont="1" applyBorder="1" applyAlignment="1">
      <alignment horizontal="center" vertical="center"/>
    </xf>
    <xf numFmtId="0" fontId="0" fillId="0" borderId="24" xfId="0" applyFont="1" applyBorder="1" applyAlignment="1">
      <alignment horizontal="center" vertical="center" wrapText="1"/>
    </xf>
    <xf numFmtId="4" fontId="0" fillId="0" borderId="10" xfId="0" applyNumberFormat="1" applyFont="1" applyBorder="1" applyAlignment="1">
      <alignment horizontal="center" vertical="center"/>
    </xf>
    <xf numFmtId="2"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vertical="center"/>
    </xf>
    <xf numFmtId="3" fontId="15" fillId="34" borderId="24" xfId="0" applyNumberFormat="1" applyFont="1" applyFill="1" applyBorder="1" applyAlignment="1">
      <alignment horizontal="center" vertical="center"/>
    </xf>
    <xf numFmtId="1" fontId="15" fillId="34" borderId="24" xfId="0" applyNumberFormat="1" applyFont="1" applyFill="1" applyBorder="1" applyAlignment="1">
      <alignment horizontal="center" vertical="center"/>
    </xf>
    <xf numFmtId="0" fontId="0" fillId="36" borderId="0" xfId="0" applyFont="1" applyFill="1" applyAlignment="1">
      <alignment/>
    </xf>
    <xf numFmtId="0" fontId="0" fillId="0" borderId="0" xfId="0" applyFont="1" applyFill="1" applyAlignment="1">
      <alignment/>
    </xf>
    <xf numFmtId="3" fontId="15" fillId="0" borderId="17" xfId="0" applyNumberFormat="1" applyFont="1" applyFill="1" applyBorder="1" applyAlignment="1">
      <alignment horizontal="center" vertical="center"/>
    </xf>
    <xf numFmtId="1" fontId="15" fillId="0" borderId="17" xfId="0" applyNumberFormat="1" applyFont="1" applyFill="1" applyBorder="1" applyAlignment="1">
      <alignment horizontal="center" vertical="center"/>
    </xf>
    <xf numFmtId="3" fontId="0" fillId="34" borderId="25" xfId="0" applyNumberFormat="1" applyFont="1" applyFill="1" applyBorder="1" applyAlignment="1">
      <alignment horizontal="center" vertical="center"/>
    </xf>
    <xf numFmtId="0" fontId="0" fillId="34" borderId="25" xfId="0" applyFont="1" applyFill="1" applyBorder="1" applyAlignment="1">
      <alignment horizontal="center" vertical="center"/>
    </xf>
    <xf numFmtId="3" fontId="0" fillId="34" borderId="24" xfId="0" applyNumberFormat="1" applyFont="1" applyFill="1" applyBorder="1" applyAlignment="1">
      <alignment horizontal="center" vertical="center"/>
    </xf>
    <xf numFmtId="3" fontId="0" fillId="34" borderId="17" xfId="0" applyNumberFormat="1" applyFont="1" applyFill="1" applyBorder="1" applyAlignment="1">
      <alignment horizontal="center" vertical="center"/>
    </xf>
    <xf numFmtId="1" fontId="0" fillId="0" borderId="10" xfId="0" applyNumberFormat="1" applyFont="1" applyBorder="1" applyAlignment="1">
      <alignment horizontal="center" vertical="center"/>
    </xf>
    <xf numFmtId="49" fontId="0" fillId="0" borderId="26" xfId="0" applyNumberFormat="1" applyFont="1" applyBorder="1" applyAlignment="1">
      <alignment horizontal="center" vertical="center" wrapText="1"/>
    </xf>
    <xf numFmtId="0" fontId="0" fillId="0" borderId="0" xfId="0" applyAlignment="1">
      <alignment wrapText="1"/>
    </xf>
    <xf numFmtId="49" fontId="0" fillId="0" borderId="10" xfId="0" applyNumberFormat="1" applyFont="1" applyBorder="1" applyAlignment="1">
      <alignment horizontal="center" vertical="center" wrapText="1"/>
    </xf>
    <xf numFmtId="49" fontId="0" fillId="0" borderId="0" xfId="0" applyNumberFormat="1" applyAlignment="1">
      <alignment wrapText="1"/>
    </xf>
    <xf numFmtId="0" fontId="4" fillId="0" borderId="0" xfId="0" applyFont="1" applyBorder="1" applyAlignment="1">
      <alignment vertical="center" wrapText="1"/>
    </xf>
    <xf numFmtId="0" fontId="0" fillId="0" borderId="18"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4" xfId="0" applyFont="1" applyBorder="1" applyAlignment="1">
      <alignment wrapText="1"/>
    </xf>
    <xf numFmtId="0" fontId="13" fillId="0" borderId="10" xfId="0" applyFont="1" applyBorder="1" applyAlignment="1">
      <alignment horizontal="left" vertical="top" wrapText="1"/>
    </xf>
    <xf numFmtId="0" fontId="13" fillId="0" borderId="10" xfId="0" applyFont="1" applyBorder="1" applyAlignment="1">
      <alignment vertical="top" wrapText="1"/>
    </xf>
    <xf numFmtId="0" fontId="13" fillId="0" borderId="24" xfId="0" applyFont="1" applyBorder="1" applyAlignment="1">
      <alignment horizontal="left" vertical="top" wrapText="1"/>
    </xf>
    <xf numFmtId="0" fontId="2" fillId="35" borderId="28" xfId="0" applyFont="1" applyFill="1" applyBorder="1" applyAlignment="1">
      <alignment horizontal="center" vertical="center" wrapText="1"/>
    </xf>
    <xf numFmtId="0" fontId="1" fillId="35" borderId="29" xfId="0" applyFont="1" applyFill="1" applyBorder="1" applyAlignment="1">
      <alignment horizontal="center" vertical="center" wrapText="1"/>
    </xf>
    <xf numFmtId="0" fontId="9" fillId="0" borderId="10" xfId="0" applyFont="1" applyBorder="1" applyAlignment="1">
      <alignment vertical="top" wrapText="1"/>
    </xf>
    <xf numFmtId="0" fontId="1" fillId="35" borderId="22" xfId="0" applyFont="1" applyFill="1" applyBorder="1" applyAlignment="1">
      <alignment horizontal="center" vertical="center" wrapText="1"/>
    </xf>
    <xf numFmtId="0" fontId="13" fillId="0" borderId="24" xfId="0" applyFont="1" applyBorder="1" applyAlignment="1">
      <alignment vertical="top" wrapText="1"/>
    </xf>
    <xf numFmtId="0" fontId="13" fillId="0" borderId="14" xfId="0" applyFont="1" applyBorder="1" applyAlignment="1">
      <alignment horizontal="left" vertical="top" wrapText="1"/>
    </xf>
    <xf numFmtId="0" fontId="13" fillId="0" borderId="24" xfId="0" applyFont="1" applyBorder="1" applyAlignment="1">
      <alignment vertical="center" wrapText="1"/>
    </xf>
    <xf numFmtId="0" fontId="13" fillId="0" borderId="10" xfId="0" applyFont="1" applyBorder="1" applyAlignment="1">
      <alignment vertical="center" wrapText="1"/>
    </xf>
    <xf numFmtId="0" fontId="13" fillId="0" borderId="20" xfId="0" applyFont="1" applyBorder="1" applyAlignment="1">
      <alignment horizontal="left" vertical="top" wrapText="1"/>
    </xf>
    <xf numFmtId="0" fontId="13" fillId="0" borderId="16" xfId="0" applyFont="1" applyBorder="1" applyAlignment="1">
      <alignment horizontal="left" vertical="top" wrapText="1"/>
    </xf>
    <xf numFmtId="0" fontId="15" fillId="34" borderId="30" xfId="0" applyFont="1" applyFill="1" applyBorder="1" applyAlignment="1">
      <alignment vertical="center" wrapText="1"/>
    </xf>
    <xf numFmtId="0" fontId="13" fillId="0" borderId="13" xfId="0" applyFont="1" applyBorder="1" applyAlignment="1">
      <alignment horizontal="left" vertical="top" wrapText="1"/>
    </xf>
    <xf numFmtId="0" fontId="13" fillId="0" borderId="20" xfId="0" applyFont="1" applyFill="1" applyBorder="1" applyAlignment="1">
      <alignment vertical="center" wrapText="1"/>
    </xf>
    <xf numFmtId="0" fontId="13" fillId="0" borderId="13" xfId="0" applyFont="1" applyFill="1" applyBorder="1" applyAlignment="1">
      <alignment vertical="center" wrapText="1"/>
    </xf>
    <xf numFmtId="0" fontId="15" fillId="34" borderId="24" xfId="0" applyFont="1" applyFill="1" applyBorder="1" applyAlignment="1">
      <alignment vertical="center" wrapText="1"/>
    </xf>
    <xf numFmtId="0" fontId="13" fillId="0" borderId="17" xfId="0" applyFont="1" applyBorder="1" applyAlignment="1">
      <alignment horizontal="left" vertical="top" wrapText="1"/>
    </xf>
    <xf numFmtId="0" fontId="9" fillId="0" borderId="20" xfId="0" applyFont="1" applyBorder="1" applyAlignment="1">
      <alignment vertical="center" wrapText="1"/>
    </xf>
    <xf numFmtId="0" fontId="13" fillId="0" borderId="20" xfId="0" applyFont="1" applyBorder="1" applyAlignment="1">
      <alignment vertical="center" wrapText="1"/>
    </xf>
    <xf numFmtId="0" fontId="13" fillId="0" borderId="13" xfId="0" applyFont="1" applyBorder="1" applyAlignment="1">
      <alignment vertical="center" wrapText="1"/>
    </xf>
    <xf numFmtId="0" fontId="0" fillId="0" borderId="15" xfId="0" applyBorder="1" applyAlignment="1">
      <alignment vertical="top" wrapText="1"/>
    </xf>
    <xf numFmtId="0" fontId="0" fillId="0" borderId="27" xfId="0" applyBorder="1" applyAlignment="1">
      <alignment vertical="top" wrapText="1"/>
    </xf>
    <xf numFmtId="0" fontId="15" fillId="34" borderId="24" xfId="0" applyFont="1" applyFill="1" applyBorder="1" applyAlignment="1">
      <alignment vertical="top" wrapText="1"/>
    </xf>
    <xf numFmtId="0" fontId="9" fillId="0" borderId="30" xfId="0" applyFont="1" applyBorder="1" applyAlignment="1">
      <alignment vertical="center" wrapText="1"/>
    </xf>
    <xf numFmtId="14" fontId="1" fillId="0" borderId="10" xfId="0" applyNumberFormat="1" applyFont="1" applyBorder="1" applyAlignment="1">
      <alignment horizontal="center" vertical="center" wrapText="1"/>
    </xf>
    <xf numFmtId="0" fontId="0" fillId="0" borderId="0" xfId="0" applyAlignment="1">
      <alignment vertical="top"/>
    </xf>
    <xf numFmtId="3" fontId="0" fillId="0" borderId="14" xfId="0" applyNumberFormat="1" applyFont="1" applyBorder="1" applyAlignment="1">
      <alignment horizontal="center" vertical="center"/>
    </xf>
    <xf numFmtId="3" fontId="6" fillId="33" borderId="10" xfId="0" applyNumberFormat="1" applyFont="1" applyFill="1" applyBorder="1" applyAlignment="1">
      <alignment vertical="center"/>
    </xf>
    <xf numFmtId="3" fontId="5" fillId="0" borderId="14" xfId="0" applyNumberFormat="1" applyFont="1" applyBorder="1" applyAlignment="1">
      <alignment horizontal="right" vertical="center"/>
    </xf>
    <xf numFmtId="3" fontId="5" fillId="0" borderId="14" xfId="0" applyNumberFormat="1" applyFont="1" applyBorder="1" applyAlignment="1">
      <alignment vertical="center"/>
    </xf>
    <xf numFmtId="3" fontId="5" fillId="0" borderId="10" xfId="0" applyNumberFormat="1" applyFont="1" applyBorder="1" applyAlignment="1">
      <alignment vertical="center"/>
    </xf>
    <xf numFmtId="0" fontId="3" fillId="0" borderId="31" xfId="0" applyFont="1" applyBorder="1" applyAlignment="1">
      <alignment vertical="top" wrapText="1"/>
    </xf>
    <xf numFmtId="0" fontId="3" fillId="0" borderId="32" xfId="0" applyFont="1" applyBorder="1" applyAlignment="1">
      <alignment vertical="top" wrapText="1"/>
    </xf>
    <xf numFmtId="0" fontId="4" fillId="0" borderId="33" xfId="0" applyFont="1" applyBorder="1" applyAlignment="1">
      <alignment vertical="top" wrapText="1"/>
    </xf>
    <xf numFmtId="49" fontId="4" fillId="0" borderId="34" xfId="0" applyNumberFormat="1" applyFont="1" applyBorder="1" applyAlignment="1">
      <alignment horizontal="center" vertical="top" wrapText="1"/>
    </xf>
    <xf numFmtId="3" fontId="5" fillId="0" borderId="34" xfId="0" applyNumberFormat="1" applyFont="1" applyBorder="1" applyAlignment="1">
      <alignment vertical="top" wrapText="1"/>
    </xf>
    <xf numFmtId="0" fontId="4" fillId="0" borderId="0" xfId="0" applyFont="1" applyAlignment="1">
      <alignment vertical="top" wrapText="1"/>
    </xf>
    <xf numFmtId="0" fontId="3" fillId="0" borderId="35" xfId="0" applyFont="1" applyBorder="1" applyAlignment="1">
      <alignment vertical="top" wrapText="1"/>
    </xf>
    <xf numFmtId="0" fontId="3" fillId="0" borderId="36" xfId="0" applyFont="1" applyBorder="1" applyAlignment="1">
      <alignment vertical="top" wrapText="1"/>
    </xf>
    <xf numFmtId="0" fontId="4" fillId="0" borderId="37" xfId="0" applyFont="1" applyBorder="1" applyAlignment="1">
      <alignment vertical="top" wrapText="1"/>
    </xf>
    <xf numFmtId="49" fontId="4" fillId="0" borderId="38" xfId="0" applyNumberFormat="1" applyFont="1" applyBorder="1" applyAlignment="1">
      <alignment horizontal="center" vertical="top" wrapText="1"/>
    </xf>
    <xf numFmtId="3" fontId="5" fillId="0" borderId="38" xfId="0" applyNumberFormat="1" applyFont="1" applyBorder="1" applyAlignment="1">
      <alignment vertical="top" wrapText="1"/>
    </xf>
    <xf numFmtId="0" fontId="3" fillId="0" borderId="27" xfId="0" applyFont="1" applyBorder="1" applyAlignment="1">
      <alignment vertical="top" wrapText="1"/>
    </xf>
    <xf numFmtId="0" fontId="3" fillId="0" borderId="39" xfId="0" applyFont="1" applyBorder="1" applyAlignment="1">
      <alignment vertical="top" wrapText="1"/>
    </xf>
    <xf numFmtId="0" fontId="4" fillId="0" borderId="30" xfId="0" applyFont="1" applyBorder="1" applyAlignment="1">
      <alignment vertical="top" wrapText="1"/>
    </xf>
    <xf numFmtId="49" fontId="4" fillId="0" borderId="24" xfId="0" applyNumberFormat="1" applyFont="1" applyBorder="1" applyAlignment="1">
      <alignment horizontal="center" vertical="top" wrapText="1"/>
    </xf>
    <xf numFmtId="3" fontId="5" fillId="0" borderId="24" xfId="0" applyNumberFormat="1" applyFont="1" applyBorder="1" applyAlignment="1">
      <alignment vertical="top" wrapText="1"/>
    </xf>
    <xf numFmtId="0" fontId="1" fillId="37" borderId="10" xfId="0" applyFont="1" applyFill="1" applyBorder="1" applyAlignment="1">
      <alignment horizontal="center" vertical="center" wrapText="1"/>
    </xf>
    <xf numFmtId="0" fontId="4" fillId="37" borderId="34" xfId="0" applyFont="1" applyFill="1" applyBorder="1" applyAlignment="1">
      <alignment vertical="center"/>
    </xf>
    <xf numFmtId="0" fontId="4" fillId="37" borderId="38" xfId="0" applyFont="1" applyFill="1" applyBorder="1" applyAlignment="1">
      <alignment vertical="center"/>
    </xf>
    <xf numFmtId="3" fontId="4" fillId="37" borderId="38" xfId="0" applyNumberFormat="1" applyFont="1" applyFill="1" applyBorder="1" applyAlignment="1">
      <alignment vertical="center"/>
    </xf>
    <xf numFmtId="3" fontId="4" fillId="37" borderId="10" xfId="0" applyNumberFormat="1" applyFont="1" applyFill="1" applyBorder="1" applyAlignment="1">
      <alignment vertical="center"/>
    </xf>
    <xf numFmtId="3" fontId="4" fillId="37" borderId="40" xfId="0" applyNumberFormat="1" applyFont="1" applyFill="1" applyBorder="1" applyAlignment="1">
      <alignment vertical="center"/>
    </xf>
    <xf numFmtId="3" fontId="4" fillId="37" borderId="38" xfId="0" applyNumberFormat="1" applyFont="1" applyFill="1" applyBorder="1" applyAlignment="1">
      <alignment vertical="top" wrapText="1"/>
    </xf>
    <xf numFmtId="3" fontId="4" fillId="37" borderId="41" xfId="0" applyNumberFormat="1" applyFont="1" applyFill="1" applyBorder="1" applyAlignment="1">
      <alignment vertical="top" wrapText="1"/>
    </xf>
    <xf numFmtId="195" fontId="4" fillId="37" borderId="42" xfId="0" applyNumberFormat="1" applyFont="1" applyFill="1" applyBorder="1" applyAlignment="1">
      <alignment vertical="center"/>
    </xf>
    <xf numFmtId="0" fontId="4" fillId="37" borderId="43" xfId="0" applyFont="1" applyFill="1" applyBorder="1" applyAlignment="1">
      <alignment vertical="center"/>
    </xf>
    <xf numFmtId="195" fontId="4" fillId="37" borderId="44" xfId="0" applyNumberFormat="1" applyFont="1" applyFill="1" applyBorder="1" applyAlignment="1">
      <alignment vertical="center"/>
    </xf>
    <xf numFmtId="0" fontId="4" fillId="37" borderId="45" xfId="0" applyFont="1" applyFill="1" applyBorder="1" applyAlignment="1">
      <alignment vertical="center"/>
    </xf>
    <xf numFmtId="195" fontId="4" fillId="37" borderId="44" xfId="0" applyNumberFormat="1" applyFont="1" applyFill="1" applyBorder="1" applyAlignment="1">
      <alignment vertical="top" wrapText="1"/>
    </xf>
    <xf numFmtId="10" fontId="4" fillId="37" borderId="45" xfId="59" applyNumberFormat="1" applyFont="1" applyFill="1" applyBorder="1" applyAlignment="1">
      <alignment vertical="center"/>
    </xf>
    <xf numFmtId="3" fontId="4" fillId="33" borderId="10" xfId="0" applyNumberFormat="1" applyFont="1" applyFill="1" applyBorder="1" applyAlignment="1">
      <alignment vertical="center"/>
    </xf>
    <xf numFmtId="195" fontId="4" fillId="33" borderId="44" xfId="0" applyNumberFormat="1" applyFont="1" applyFill="1" applyBorder="1" applyAlignment="1">
      <alignment vertical="center"/>
    </xf>
    <xf numFmtId="10" fontId="4" fillId="33" borderId="45" xfId="59" applyNumberFormat="1" applyFont="1" applyFill="1" applyBorder="1" applyAlignment="1">
      <alignment vertical="center"/>
    </xf>
    <xf numFmtId="10" fontId="4" fillId="33" borderId="45" xfId="0" applyNumberFormat="1" applyFont="1" applyFill="1" applyBorder="1" applyAlignment="1">
      <alignment vertical="center"/>
    </xf>
    <xf numFmtId="195" fontId="4" fillId="33" borderId="10" xfId="0" applyNumberFormat="1" applyFont="1" applyFill="1" applyBorder="1" applyAlignment="1">
      <alignment vertical="center"/>
    </xf>
    <xf numFmtId="10" fontId="4" fillId="33" borderId="10" xfId="59" applyNumberFormat="1" applyFont="1" applyFill="1" applyBorder="1" applyAlignment="1">
      <alignment vertical="center"/>
    </xf>
    <xf numFmtId="10" fontId="4" fillId="37" borderId="46" xfId="59" applyNumberFormat="1" applyFont="1" applyFill="1" applyBorder="1" applyAlignment="1">
      <alignment vertical="center"/>
    </xf>
    <xf numFmtId="195" fontId="4" fillId="37" borderId="45" xfId="0" applyNumberFormat="1" applyFont="1" applyFill="1" applyBorder="1" applyAlignment="1">
      <alignment vertical="top" wrapText="1"/>
    </xf>
    <xf numFmtId="3" fontId="4" fillId="37" borderId="47" xfId="0" applyNumberFormat="1" applyFont="1" applyFill="1" applyBorder="1" applyAlignment="1">
      <alignment vertical="center"/>
    </xf>
    <xf numFmtId="195" fontId="4" fillId="37" borderId="48" xfId="0" applyNumberFormat="1" applyFont="1" applyFill="1" applyBorder="1" applyAlignment="1">
      <alignment vertical="center"/>
    </xf>
    <xf numFmtId="10" fontId="4" fillId="37" borderId="48" xfId="59" applyNumberFormat="1" applyFont="1" applyFill="1" applyBorder="1" applyAlignment="1">
      <alignment vertical="center"/>
    </xf>
    <xf numFmtId="0" fontId="18" fillId="0" borderId="0" xfId="0" applyFont="1" applyAlignment="1">
      <alignment/>
    </xf>
    <xf numFmtId="0" fontId="4" fillId="0" borderId="49" xfId="0" applyFont="1" applyFill="1" applyBorder="1" applyAlignment="1">
      <alignment horizontal="right" vertical="center"/>
    </xf>
    <xf numFmtId="3" fontId="0" fillId="0" borderId="49" xfId="0" applyNumberFormat="1" applyBorder="1" applyAlignment="1">
      <alignment/>
    </xf>
    <xf numFmtId="0" fontId="0" fillId="0" borderId="50" xfId="0" applyBorder="1" applyAlignment="1">
      <alignment horizontal="right"/>
    </xf>
    <xf numFmtId="3" fontId="0" fillId="0" borderId="50" xfId="0" applyNumberFormat="1" applyBorder="1" applyAlignment="1">
      <alignment/>
    </xf>
    <xf numFmtId="0" fontId="0" fillId="0" borderId="51" xfId="0" applyBorder="1" applyAlignment="1">
      <alignment/>
    </xf>
    <xf numFmtId="0" fontId="0" fillId="0" borderId="52" xfId="0" applyBorder="1" applyAlignment="1">
      <alignment/>
    </xf>
    <xf numFmtId="0" fontId="3" fillId="0" borderId="40" xfId="0" applyFont="1" applyBorder="1" applyAlignment="1">
      <alignment vertical="center" wrapText="1"/>
    </xf>
    <xf numFmtId="0" fontId="4" fillId="0" borderId="40" xfId="0" applyFont="1" applyBorder="1" applyAlignment="1">
      <alignment vertical="center" wrapText="1"/>
    </xf>
    <xf numFmtId="49" fontId="4" fillId="0" borderId="40" xfId="0" applyNumberFormat="1" applyFont="1" applyBorder="1" applyAlignment="1">
      <alignment horizontal="center" vertical="center" wrapText="1"/>
    </xf>
    <xf numFmtId="10" fontId="4" fillId="37" borderId="45" xfId="59" applyNumberFormat="1" applyFont="1" applyFill="1" applyBorder="1" applyAlignment="1">
      <alignment vertical="center" wrapText="1"/>
    </xf>
    <xf numFmtId="0" fontId="3" fillId="0" borderId="38" xfId="0" applyFont="1" applyBorder="1" applyAlignment="1">
      <alignment vertical="center" wrapText="1"/>
    </xf>
    <xf numFmtId="0" fontId="4" fillId="0" borderId="38" xfId="0" applyFont="1" applyBorder="1" applyAlignment="1">
      <alignment vertical="center" wrapText="1"/>
    </xf>
    <xf numFmtId="49" fontId="4" fillId="0" borderId="38" xfId="0" applyNumberFormat="1" applyFont="1" applyBorder="1" applyAlignment="1">
      <alignment horizontal="center" vertical="center" wrapText="1"/>
    </xf>
    <xf numFmtId="3" fontId="5" fillId="0" borderId="38" xfId="0" applyNumberFormat="1" applyFont="1" applyBorder="1" applyAlignment="1">
      <alignment horizontal="center" vertical="center" wrapText="1"/>
    </xf>
    <xf numFmtId="3" fontId="4" fillId="37" borderId="44" xfId="0" applyNumberFormat="1" applyFont="1" applyFill="1" applyBorder="1" applyAlignment="1">
      <alignment vertical="center" wrapText="1"/>
    </xf>
    <xf numFmtId="195" fontId="4" fillId="37" borderId="45" xfId="0" applyNumberFormat="1" applyFont="1" applyFill="1" applyBorder="1" applyAlignment="1">
      <alignment vertical="center" wrapText="1"/>
    </xf>
    <xf numFmtId="10" fontId="4" fillId="37" borderId="44" xfId="59" applyNumberFormat="1" applyFont="1" applyFill="1" applyBorder="1" applyAlignment="1">
      <alignment vertical="center" wrapText="1"/>
    </xf>
    <xf numFmtId="10" fontId="4" fillId="37" borderId="53" xfId="59" applyNumberFormat="1" applyFont="1" applyFill="1" applyBorder="1" applyAlignment="1">
      <alignment vertical="center" wrapText="1"/>
    </xf>
    <xf numFmtId="0" fontId="3" fillId="0" borderId="41" xfId="0" applyFont="1" applyBorder="1" applyAlignment="1">
      <alignment vertical="center" wrapText="1"/>
    </xf>
    <xf numFmtId="0" fontId="4" fillId="0" borderId="41" xfId="0" applyFont="1" applyBorder="1" applyAlignment="1">
      <alignment vertical="center" wrapText="1"/>
    </xf>
    <xf numFmtId="49" fontId="4" fillId="0" borderId="41" xfId="0" applyNumberFormat="1" applyFont="1" applyBorder="1" applyAlignment="1">
      <alignment horizontal="center" vertical="center" wrapText="1"/>
    </xf>
    <xf numFmtId="3" fontId="4" fillId="37" borderId="54" xfId="0" applyNumberFormat="1" applyFont="1" applyFill="1" applyBorder="1" applyAlignment="1">
      <alignment vertical="center" wrapText="1"/>
    </xf>
    <xf numFmtId="10" fontId="4" fillId="37" borderId="46" xfId="59" applyNumberFormat="1" applyFont="1" applyFill="1" applyBorder="1" applyAlignment="1">
      <alignment vertical="center" wrapText="1"/>
    </xf>
    <xf numFmtId="0" fontId="3" fillId="0" borderId="10" xfId="0" applyFont="1" applyBorder="1" applyAlignment="1">
      <alignment vertical="center" wrapText="1"/>
    </xf>
    <xf numFmtId="0" fontId="3" fillId="33" borderId="10" xfId="0" applyFont="1" applyFill="1" applyBorder="1" applyAlignment="1">
      <alignment horizontal="right" vertical="center" wrapText="1"/>
    </xf>
    <xf numFmtId="49" fontId="4" fillId="33" borderId="10" xfId="0" applyNumberFormat="1" applyFont="1" applyFill="1" applyBorder="1" applyAlignment="1">
      <alignment horizontal="center" vertical="center" wrapText="1"/>
    </xf>
    <xf numFmtId="3" fontId="4" fillId="33" borderId="55" xfId="0" applyNumberFormat="1" applyFont="1" applyFill="1" applyBorder="1" applyAlignment="1">
      <alignment vertical="center" wrapText="1"/>
    </xf>
    <xf numFmtId="195" fontId="4" fillId="33" borderId="56" xfId="0" applyNumberFormat="1" applyFont="1" applyFill="1" applyBorder="1" applyAlignment="1">
      <alignment vertical="center" wrapText="1"/>
    </xf>
    <xf numFmtId="10" fontId="4" fillId="33" borderId="55" xfId="59" applyNumberFormat="1" applyFont="1" applyFill="1" applyBorder="1" applyAlignment="1">
      <alignment vertical="center" wrapText="1"/>
    </xf>
    <xf numFmtId="10" fontId="4" fillId="33" borderId="56" xfId="59" applyNumberFormat="1" applyFont="1" applyFill="1" applyBorder="1" applyAlignment="1">
      <alignment vertical="center" wrapText="1"/>
    </xf>
    <xf numFmtId="3" fontId="4" fillId="37" borderId="47" xfId="0" applyNumberFormat="1" applyFont="1" applyFill="1" applyBorder="1" applyAlignment="1">
      <alignment vertical="center" wrapText="1"/>
    </xf>
    <xf numFmtId="195" fontId="4" fillId="37" borderId="48" xfId="0" applyNumberFormat="1" applyFont="1" applyFill="1" applyBorder="1" applyAlignment="1">
      <alignment vertical="center" wrapText="1"/>
    </xf>
    <xf numFmtId="10" fontId="4" fillId="37" borderId="48" xfId="59" applyNumberFormat="1" applyFont="1" applyFill="1" applyBorder="1" applyAlignment="1">
      <alignment vertical="center" wrapText="1"/>
    </xf>
    <xf numFmtId="0" fontId="3" fillId="33" borderId="10" xfId="0" applyFont="1" applyFill="1" applyBorder="1" applyAlignment="1">
      <alignment vertical="center" wrapText="1"/>
    </xf>
    <xf numFmtId="0" fontId="4" fillId="33" borderId="10" xfId="0" applyFont="1" applyFill="1" applyBorder="1" applyAlignment="1">
      <alignment vertical="center" wrapText="1"/>
    </xf>
    <xf numFmtId="3" fontId="4" fillId="33" borderId="10" xfId="0" applyNumberFormat="1" applyFont="1" applyFill="1" applyBorder="1" applyAlignment="1">
      <alignment vertical="center" wrapText="1"/>
    </xf>
    <xf numFmtId="195" fontId="4" fillId="33" borderId="10" xfId="0" applyNumberFormat="1" applyFont="1" applyFill="1" applyBorder="1" applyAlignment="1">
      <alignment vertical="center" wrapText="1"/>
    </xf>
    <xf numFmtId="10" fontId="4" fillId="33" borderId="10" xfId="59" applyNumberFormat="1" applyFont="1" applyFill="1" applyBorder="1" applyAlignment="1">
      <alignment vertical="center" wrapText="1"/>
    </xf>
    <xf numFmtId="3" fontId="5" fillId="0" borderId="38" xfId="0" applyNumberFormat="1" applyFont="1" applyBorder="1" applyAlignment="1">
      <alignment horizontal="right" vertical="center" wrapText="1"/>
    </xf>
    <xf numFmtId="3" fontId="5" fillId="0" borderId="38" xfId="0" applyNumberFormat="1" applyFont="1" applyBorder="1" applyAlignment="1">
      <alignment vertical="center" wrapText="1"/>
    </xf>
    <xf numFmtId="3" fontId="5" fillId="0" borderId="41" xfId="0" applyNumberFormat="1" applyFont="1" applyBorder="1" applyAlignment="1">
      <alignment vertical="center" wrapText="1"/>
    </xf>
    <xf numFmtId="3" fontId="6" fillId="33" borderId="10" xfId="0" applyNumberFormat="1" applyFont="1" applyFill="1" applyBorder="1" applyAlignment="1">
      <alignment vertical="center" wrapText="1"/>
    </xf>
    <xf numFmtId="3" fontId="6" fillId="33" borderId="10" xfId="0" applyNumberFormat="1" applyFont="1" applyFill="1" applyBorder="1" applyAlignment="1">
      <alignment horizontal="right" vertical="center" wrapText="1"/>
    </xf>
    <xf numFmtId="3" fontId="5" fillId="0" borderId="41" xfId="0" applyNumberFormat="1" applyFont="1" applyBorder="1" applyAlignment="1">
      <alignment horizontal="right" vertical="center" wrapText="1"/>
    </xf>
    <xf numFmtId="3" fontId="5" fillId="33" borderId="10" xfId="0" applyNumberFormat="1" applyFont="1" applyFill="1" applyBorder="1" applyAlignment="1">
      <alignment vertical="center"/>
    </xf>
    <xf numFmtId="3" fontId="5" fillId="0" borderId="17" xfId="0" applyNumberFormat="1" applyFont="1" applyBorder="1" applyAlignment="1">
      <alignment vertical="center"/>
    </xf>
    <xf numFmtId="0" fontId="0" fillId="0" borderId="17" xfId="0" applyFont="1" applyBorder="1" applyAlignment="1">
      <alignment horizontal="right" vertical="center" wrapText="1"/>
    </xf>
    <xf numFmtId="0" fontId="0" fillId="0" borderId="0" xfId="0" applyFont="1" applyAlignment="1">
      <alignment/>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4" fillId="0" borderId="18" xfId="0" applyFont="1" applyBorder="1" applyAlignment="1">
      <alignment horizontal="center" vertical="center"/>
    </xf>
    <xf numFmtId="0" fontId="14" fillId="0" borderId="20" xfId="0" applyFont="1" applyBorder="1" applyAlignment="1">
      <alignment horizontal="center" vertical="center"/>
    </xf>
    <xf numFmtId="3" fontId="5" fillId="0" borderId="34" xfId="0" applyNumberFormat="1" applyFont="1" applyBorder="1" applyAlignment="1">
      <alignment horizontal="center" vertical="top" wrapText="1"/>
    </xf>
    <xf numFmtId="10" fontId="4" fillId="37" borderId="45" xfId="59" applyNumberFormat="1" applyFont="1" applyFill="1" applyBorder="1" applyAlignment="1">
      <alignment vertical="top" wrapText="1"/>
    </xf>
    <xf numFmtId="3" fontId="5" fillId="0" borderId="38" xfId="0" applyNumberFormat="1" applyFont="1" applyBorder="1" applyAlignment="1">
      <alignment horizontal="right" vertical="top" wrapText="1"/>
    </xf>
    <xf numFmtId="3" fontId="5" fillId="0" borderId="34" xfId="0" applyNumberFormat="1" applyFont="1" applyBorder="1" applyAlignment="1">
      <alignment horizontal="right" vertical="top" wrapText="1"/>
    </xf>
    <xf numFmtId="0" fontId="3" fillId="0" borderId="57" xfId="0" applyFont="1" applyBorder="1" applyAlignment="1">
      <alignment vertical="top" wrapText="1"/>
    </xf>
    <xf numFmtId="0" fontId="3" fillId="0" borderId="58" xfId="0" applyFont="1" applyBorder="1" applyAlignment="1">
      <alignment vertical="top" wrapText="1"/>
    </xf>
    <xf numFmtId="0" fontId="4" fillId="0" borderId="59" xfId="0" applyFont="1" applyBorder="1" applyAlignment="1">
      <alignment vertical="top" wrapText="1"/>
    </xf>
    <xf numFmtId="49" fontId="4" fillId="0" borderId="60" xfId="0" applyNumberFormat="1" applyFont="1" applyBorder="1" applyAlignment="1">
      <alignment horizontal="center" vertical="top" wrapText="1"/>
    </xf>
    <xf numFmtId="3" fontId="5" fillId="0" borderId="60" xfId="0" applyNumberFormat="1" applyFont="1" applyBorder="1" applyAlignment="1">
      <alignment vertical="top" wrapText="1"/>
    </xf>
    <xf numFmtId="0" fontId="0" fillId="0" borderId="0" xfId="0" applyFont="1" applyAlignment="1">
      <alignment vertical="top" wrapText="1"/>
    </xf>
    <xf numFmtId="0" fontId="1" fillId="0" borderId="10" xfId="0" applyFont="1" applyBorder="1" applyAlignment="1">
      <alignment vertical="top" wrapText="1"/>
    </xf>
    <xf numFmtId="0" fontId="0" fillId="0" borderId="0" xfId="0" applyAlignment="1">
      <alignment/>
    </xf>
    <xf numFmtId="0" fontId="7" fillId="0" borderId="0" xfId="0" applyFont="1" applyBorder="1" applyAlignment="1">
      <alignment horizontal="center" vertical="center"/>
    </xf>
    <xf numFmtId="1"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1" fontId="0" fillId="0" borderId="61" xfId="0" applyNumberFormat="1" applyFont="1" applyBorder="1" applyAlignment="1">
      <alignment horizontal="center" vertical="center"/>
    </xf>
    <xf numFmtId="2" fontId="4"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12" fillId="0" borderId="0" xfId="0" applyFont="1" applyBorder="1" applyAlignment="1">
      <alignment horizontal="center" vertical="center"/>
    </xf>
    <xf numFmtId="1" fontId="0" fillId="34" borderId="25" xfId="0" applyNumberFormat="1" applyFont="1" applyFill="1" applyBorder="1" applyAlignment="1">
      <alignment horizontal="center" vertical="center"/>
    </xf>
    <xf numFmtId="0" fontId="2" fillId="35" borderId="62" xfId="0" applyFont="1" applyFill="1" applyBorder="1" applyAlignment="1">
      <alignment horizontal="center" vertical="center" wrapText="1"/>
    </xf>
    <xf numFmtId="0" fontId="18" fillId="35" borderId="26" xfId="0" applyFont="1" applyFill="1" applyBorder="1" applyAlignment="1">
      <alignment horizontal="center" vertical="center" wrapText="1"/>
    </xf>
    <xf numFmtId="0" fontId="17" fillId="0" borderId="63" xfId="0" applyFont="1" applyBorder="1" applyAlignment="1">
      <alignment horizontal="left" vertical="center"/>
    </xf>
    <xf numFmtId="0" fontId="17" fillId="0" borderId="64" xfId="0" applyFont="1" applyBorder="1" applyAlignment="1">
      <alignment horizontal="left" vertical="center" wrapText="1"/>
    </xf>
    <xf numFmtId="0" fontId="1" fillId="0" borderId="29" xfId="0" applyFont="1" applyBorder="1" applyAlignment="1">
      <alignment horizontal="center" vertical="center" wrapText="1"/>
    </xf>
    <xf numFmtId="14" fontId="1" fillId="0" borderId="65" xfId="0" applyNumberFormat="1" applyFont="1" applyBorder="1" applyAlignment="1">
      <alignment horizontal="center" vertical="center" wrapText="1"/>
    </xf>
    <xf numFmtId="0" fontId="1" fillId="0" borderId="65" xfId="0" applyFont="1" applyBorder="1" applyAlignment="1">
      <alignment horizontal="center" vertical="center" wrapText="1"/>
    </xf>
    <xf numFmtId="4" fontId="0" fillId="0" borderId="24" xfId="0" applyNumberFormat="1" applyFont="1" applyBorder="1" applyAlignment="1">
      <alignment horizontal="center" vertical="center"/>
    </xf>
    <xf numFmtId="49" fontId="1" fillId="37" borderId="10" xfId="0" applyNumberFormat="1" applyFont="1" applyFill="1" applyBorder="1" applyAlignment="1">
      <alignment horizontal="center" vertical="center" wrapText="1"/>
    </xf>
    <xf numFmtId="0" fontId="3" fillId="37" borderId="14" xfId="0" applyFont="1" applyFill="1" applyBorder="1" applyAlignment="1">
      <alignment horizontal="center" vertical="center" wrapText="1"/>
    </xf>
    <xf numFmtId="0" fontId="4" fillId="0" borderId="0" xfId="0" applyFont="1" applyAlignment="1">
      <alignment horizontal="center" vertical="center" wrapText="1"/>
    </xf>
    <xf numFmtId="0" fontId="3" fillId="37" borderId="24" xfId="0" applyFont="1" applyFill="1" applyBorder="1" applyAlignment="1">
      <alignment horizontal="center" vertical="center" wrapText="1"/>
    </xf>
    <xf numFmtId="0" fontId="10" fillId="0" borderId="0" xfId="0" applyFont="1" applyAlignment="1">
      <alignment horizontal="center" wrapText="1"/>
    </xf>
    <xf numFmtId="0" fontId="11" fillId="0" borderId="0" xfId="0" applyFont="1" applyAlignment="1">
      <alignment/>
    </xf>
    <xf numFmtId="0" fontId="26" fillId="0" borderId="0" xfId="0" applyFont="1" applyAlignment="1">
      <alignment vertical="top"/>
    </xf>
    <xf numFmtId="0" fontId="25" fillId="0" borderId="66" xfId="0" applyNumberFormat="1" applyFont="1" applyBorder="1" applyAlignment="1">
      <alignment horizontal="center" vertical="top" wrapText="1"/>
    </xf>
    <xf numFmtId="0" fontId="27" fillId="0" borderId="0" xfId="0" applyFont="1" applyAlignment="1">
      <alignment/>
    </xf>
    <xf numFmtId="49" fontId="10" fillId="0" borderId="0" xfId="0" applyNumberFormat="1" applyFont="1" applyBorder="1" applyAlignment="1">
      <alignment horizontal="center"/>
    </xf>
    <xf numFmtId="3" fontId="5" fillId="0" borderId="34" xfId="0" applyNumberFormat="1" applyFont="1" applyBorder="1" applyAlignment="1">
      <alignment horizontal="right" vertical="center"/>
    </xf>
    <xf numFmtId="3" fontId="5" fillId="0" borderId="40" xfId="0" applyNumberFormat="1" applyFont="1" applyBorder="1" applyAlignment="1">
      <alignment horizontal="right" vertical="center" wrapText="1"/>
    </xf>
    <xf numFmtId="0" fontId="10" fillId="0" borderId="0" xfId="0" applyFont="1" applyAlignment="1">
      <alignment horizontal="left"/>
    </xf>
    <xf numFmtId="49" fontId="10" fillId="0" borderId="0" xfId="0" applyNumberFormat="1" applyFont="1" applyAlignment="1">
      <alignment horizontal="left"/>
    </xf>
    <xf numFmtId="0" fontId="10" fillId="0" borderId="0" xfId="0" applyFont="1" applyAlignment="1">
      <alignment horizontal="center"/>
    </xf>
    <xf numFmtId="0" fontId="0" fillId="0" borderId="0" xfId="0" applyAlignment="1">
      <alignment vertical="top" wrapText="1"/>
    </xf>
    <xf numFmtId="0" fontId="0" fillId="0" borderId="10" xfId="0" applyBorder="1" applyAlignment="1">
      <alignment vertical="top" wrapText="1"/>
    </xf>
    <xf numFmtId="0" fontId="4" fillId="0" borderId="67" xfId="0" applyFont="1" applyBorder="1" applyAlignment="1">
      <alignment vertical="center"/>
    </xf>
    <xf numFmtId="2" fontId="4" fillId="0" borderId="67" xfId="0" applyNumberFormat="1" applyFont="1" applyBorder="1" applyAlignment="1">
      <alignment horizontal="center" vertical="center"/>
    </xf>
    <xf numFmtId="0" fontId="4" fillId="0" borderId="67" xfId="0" applyFont="1" applyBorder="1" applyAlignment="1">
      <alignment horizontal="center" vertical="center"/>
    </xf>
    <xf numFmtId="0" fontId="0" fillId="0" borderId="14" xfId="0" applyBorder="1" applyAlignment="1">
      <alignment vertical="top" wrapText="1"/>
    </xf>
    <xf numFmtId="0" fontId="0" fillId="0" borderId="24" xfId="0" applyBorder="1" applyAlignment="1">
      <alignment horizontal="right" vertical="top" wrapText="1"/>
    </xf>
    <xf numFmtId="0" fontId="1" fillId="0" borderId="10" xfId="0" applyFont="1" applyBorder="1" applyAlignment="1">
      <alignment vertical="top"/>
    </xf>
    <xf numFmtId="0" fontId="1" fillId="0" borderId="10" xfId="0" applyFont="1" applyBorder="1" applyAlignment="1">
      <alignment horizontal="left" vertical="center" wrapText="1"/>
    </xf>
    <xf numFmtId="0" fontId="17" fillId="0" borderId="0" xfId="0" applyFont="1" applyAlignment="1">
      <alignment horizontal="right" vertical="center"/>
    </xf>
    <xf numFmtId="3" fontId="17" fillId="0" borderId="0" xfId="0" applyNumberFormat="1" applyFont="1" applyAlignment="1">
      <alignment vertical="center"/>
    </xf>
    <xf numFmtId="195" fontId="4" fillId="33" borderId="10" xfId="0" applyNumberFormat="1" applyFont="1" applyFill="1" applyBorder="1" applyAlignment="1">
      <alignment horizontal="right" vertical="center"/>
    </xf>
    <xf numFmtId="0" fontId="1" fillId="38" borderId="65" xfId="0" applyFont="1" applyFill="1" applyBorder="1" applyAlignment="1">
      <alignment horizontal="center" vertical="center" wrapText="1"/>
    </xf>
    <xf numFmtId="49" fontId="0" fillId="38" borderId="10" xfId="0" applyNumberFormat="1" applyFont="1" applyFill="1" applyBorder="1" applyAlignment="1">
      <alignment horizontal="center" vertical="center"/>
    </xf>
    <xf numFmtId="0" fontId="15" fillId="38" borderId="10" xfId="0" applyFont="1" applyFill="1" applyBorder="1" applyAlignment="1">
      <alignment horizontal="center" vertical="center"/>
    </xf>
    <xf numFmtId="0" fontId="15" fillId="38" borderId="61" xfId="0" applyFont="1" applyFill="1" applyBorder="1" applyAlignment="1">
      <alignment horizontal="center" vertical="center"/>
    </xf>
    <xf numFmtId="0" fontId="0" fillId="38" borderId="14" xfId="0" applyFont="1" applyFill="1" applyBorder="1" applyAlignment="1">
      <alignment horizontal="center" vertical="center" wrapText="1"/>
    </xf>
    <xf numFmtId="0" fontId="0" fillId="38" borderId="14" xfId="0" applyFont="1" applyFill="1" applyBorder="1" applyAlignment="1">
      <alignment horizontal="center" vertical="center"/>
    </xf>
    <xf numFmtId="0" fontId="15" fillId="38" borderId="24" xfId="0" applyFont="1" applyFill="1" applyBorder="1" applyAlignment="1">
      <alignment horizontal="center" vertical="center"/>
    </xf>
    <xf numFmtId="0" fontId="15" fillId="38" borderId="24" xfId="0" applyFont="1" applyFill="1" applyBorder="1" applyAlignment="1">
      <alignment horizontal="center" vertical="center" wrapText="1"/>
    </xf>
    <xf numFmtId="0" fontId="30" fillId="0" borderId="63" xfId="0" applyFont="1" applyBorder="1" applyAlignment="1">
      <alignment horizontal="left" vertical="center"/>
    </xf>
    <xf numFmtId="0" fontId="30" fillId="0" borderId="63" xfId="0" applyFont="1" applyBorder="1" applyAlignment="1">
      <alignment horizontal="left" vertical="center" wrapText="1"/>
    </xf>
    <xf numFmtId="0" fontId="30" fillId="0" borderId="68" xfId="0" applyFont="1" applyBorder="1" applyAlignment="1">
      <alignment horizontal="left" vertical="center" wrapText="1"/>
    </xf>
    <xf numFmtId="0" fontId="30" fillId="0" borderId="64" xfId="0" applyFont="1" applyBorder="1" applyAlignment="1">
      <alignment horizontal="left" vertical="center"/>
    </xf>
    <xf numFmtId="0" fontId="30" fillId="0" borderId="64" xfId="0" applyFont="1" applyBorder="1" applyAlignment="1">
      <alignment horizontal="left" vertical="center" wrapText="1"/>
    </xf>
    <xf numFmtId="0" fontId="30" fillId="0" borderId="69" xfId="0" applyFont="1" applyBorder="1" applyAlignment="1">
      <alignment horizontal="right" vertical="center" wrapText="1"/>
    </xf>
    <xf numFmtId="0" fontId="31" fillId="34" borderId="70" xfId="0" applyFont="1" applyFill="1" applyBorder="1" applyAlignment="1">
      <alignment horizontal="right" vertical="center" wrapText="1"/>
    </xf>
    <xf numFmtId="0" fontId="30" fillId="0" borderId="64" xfId="0" applyFont="1" applyBorder="1" applyAlignment="1">
      <alignment vertical="center" wrapText="1"/>
    </xf>
    <xf numFmtId="0" fontId="31" fillId="34" borderId="70" xfId="0" applyFont="1" applyFill="1" applyBorder="1" applyAlignment="1">
      <alignment horizontal="right" vertical="center"/>
    </xf>
    <xf numFmtId="0" fontId="30" fillId="0" borderId="64" xfId="0" applyFont="1" applyFill="1" applyBorder="1" applyAlignment="1">
      <alignment vertical="center" wrapText="1"/>
    </xf>
    <xf numFmtId="0" fontId="30" fillId="0" borderId="69" xfId="0" applyFont="1" applyFill="1" applyBorder="1" applyAlignment="1">
      <alignment horizontal="center" vertical="center"/>
    </xf>
    <xf numFmtId="0" fontId="31" fillId="0" borderId="70" xfId="0" applyFont="1" applyBorder="1" applyAlignment="1">
      <alignment horizontal="right" vertical="center"/>
    </xf>
    <xf numFmtId="0" fontId="31" fillId="0" borderId="64" xfId="0" applyFont="1" applyBorder="1" applyAlignment="1">
      <alignment horizontal="right" vertical="center"/>
    </xf>
    <xf numFmtId="0" fontId="31" fillId="34" borderId="69" xfId="0" applyFont="1" applyFill="1" applyBorder="1" applyAlignment="1">
      <alignment horizontal="right" vertical="center"/>
    </xf>
    <xf numFmtId="0" fontId="31" fillId="34" borderId="21" xfId="0" applyFont="1" applyFill="1" applyBorder="1" applyAlignment="1">
      <alignment horizontal="right" vertical="center"/>
    </xf>
    <xf numFmtId="49" fontId="0" fillId="38" borderId="10" xfId="0" applyNumberFormat="1" applyFont="1" applyFill="1" applyBorder="1" applyAlignment="1">
      <alignment horizontal="center" vertical="center" wrapText="1"/>
    </xf>
    <xf numFmtId="0" fontId="30" fillId="0" borderId="63" xfId="0" applyFont="1" applyBorder="1" applyAlignment="1">
      <alignment horizontal="left" vertical="top" wrapText="1"/>
    </xf>
    <xf numFmtId="2" fontId="0" fillId="0" borderId="10" xfId="0" applyNumberFormat="1" applyFont="1" applyBorder="1" applyAlignment="1">
      <alignment horizontal="center" vertical="top"/>
    </xf>
    <xf numFmtId="0" fontId="0" fillId="38" borderId="10" xfId="0" applyFont="1" applyFill="1" applyBorder="1" applyAlignment="1">
      <alignment horizontal="center" vertical="top"/>
    </xf>
    <xf numFmtId="0" fontId="0" fillId="0" borderId="0" xfId="0" applyFont="1" applyAlignment="1">
      <alignment vertical="top"/>
    </xf>
    <xf numFmtId="0" fontId="30" fillId="0" borderId="68" xfId="0" applyFont="1" applyBorder="1" applyAlignment="1">
      <alignment horizontal="left" vertical="top" wrapText="1"/>
    </xf>
    <xf numFmtId="2" fontId="0" fillId="0" borderId="61" xfId="0" applyNumberFormat="1" applyFont="1" applyBorder="1" applyAlignment="1">
      <alignment horizontal="center" vertical="top"/>
    </xf>
    <xf numFmtId="0" fontId="0" fillId="38" borderId="61" xfId="0" applyFont="1" applyFill="1" applyBorder="1" applyAlignment="1">
      <alignment horizontal="center" vertical="top"/>
    </xf>
    <xf numFmtId="49" fontId="0" fillId="38" borderId="10" xfId="0" applyNumberFormat="1" applyFont="1" applyFill="1" applyBorder="1" applyAlignment="1">
      <alignment horizontal="center" vertical="top"/>
    </xf>
    <xf numFmtId="49" fontId="0" fillId="38" borderId="61" xfId="0" applyNumberFormat="1" applyFont="1" applyFill="1" applyBorder="1" applyAlignment="1">
      <alignment horizontal="center" vertical="top"/>
    </xf>
    <xf numFmtId="0" fontId="0" fillId="38" borderId="24" xfId="0" applyFont="1" applyFill="1" applyBorder="1" applyAlignment="1">
      <alignment horizontal="center" vertical="center"/>
    </xf>
    <xf numFmtId="0" fontId="0" fillId="38" borderId="17" xfId="0" applyFont="1" applyFill="1" applyBorder="1" applyAlignment="1">
      <alignment horizontal="center" vertical="center"/>
    </xf>
    <xf numFmtId="0" fontId="0" fillId="38" borderId="25" xfId="0" applyFont="1" applyFill="1" applyBorder="1" applyAlignment="1">
      <alignment horizontal="center" vertical="center"/>
    </xf>
    <xf numFmtId="0" fontId="30" fillId="0" borderId="69" xfId="0" applyFont="1" applyBorder="1" applyAlignment="1">
      <alignment horizontal="left" vertical="center"/>
    </xf>
    <xf numFmtId="0" fontId="0" fillId="0" borderId="0" xfId="0" applyAlignment="1">
      <alignment horizontal="justify" vertical="top" wrapText="1"/>
    </xf>
    <xf numFmtId="0" fontId="0" fillId="0" borderId="67" xfId="0" applyBorder="1" applyAlignment="1">
      <alignment horizontal="justify" vertical="top" wrapText="1"/>
    </xf>
    <xf numFmtId="3" fontId="0" fillId="0" borderId="17" xfId="0" applyNumberFormat="1" applyFont="1" applyBorder="1" applyAlignment="1">
      <alignment horizontal="center" vertical="center"/>
    </xf>
    <xf numFmtId="2" fontId="0" fillId="0" borderId="17" xfId="0" applyNumberFormat="1" applyFont="1" applyBorder="1" applyAlignment="1">
      <alignment horizontal="center" vertical="center"/>
    </xf>
    <xf numFmtId="0" fontId="0" fillId="38" borderId="17" xfId="0" applyFont="1" applyFill="1" applyBorder="1" applyAlignment="1">
      <alignment horizontal="center" vertical="center" wrapText="1"/>
    </xf>
    <xf numFmtId="0" fontId="0" fillId="0" borderId="10" xfId="0" applyBorder="1" applyAlignment="1">
      <alignment horizontal="left" vertical="top" wrapText="1"/>
    </xf>
    <xf numFmtId="4" fontId="0" fillId="0" borderId="14" xfId="0" applyNumberFormat="1" applyBorder="1" applyAlignment="1">
      <alignment vertical="top" wrapText="1"/>
    </xf>
    <xf numFmtId="0" fontId="0" fillId="0" borderId="71" xfId="0" applyFont="1" applyBorder="1" applyAlignment="1">
      <alignment/>
    </xf>
    <xf numFmtId="0" fontId="0" fillId="0" borderId="71" xfId="0" applyBorder="1" applyAlignment="1">
      <alignment/>
    </xf>
    <xf numFmtId="0" fontId="0" fillId="0" borderId="71" xfId="0" applyBorder="1" applyAlignment="1">
      <alignment vertical="top" wrapText="1"/>
    </xf>
    <xf numFmtId="0" fontId="30" fillId="0" borderId="69" xfId="0" applyFont="1" applyBorder="1" applyAlignment="1">
      <alignment horizontal="left" vertical="center" wrapText="1"/>
    </xf>
    <xf numFmtId="4" fontId="15" fillId="0" borderId="14" xfId="0" applyNumberFormat="1" applyFont="1" applyFill="1" applyBorder="1" applyAlignment="1">
      <alignment horizontal="center" vertical="center"/>
    </xf>
    <xf numFmtId="2" fontId="15" fillId="0" borderId="14" xfId="0" applyNumberFormat="1" applyFont="1" applyFill="1" applyBorder="1" applyAlignment="1">
      <alignment horizontal="center" vertical="center"/>
    </xf>
    <xf numFmtId="4" fontId="0" fillId="0" borderId="17" xfId="0" applyNumberFormat="1" applyFont="1" applyBorder="1" applyAlignment="1">
      <alignment horizontal="center" vertical="center"/>
    </xf>
    <xf numFmtId="0" fontId="1" fillId="38" borderId="10" xfId="0" applyFont="1" applyFill="1" applyBorder="1" applyAlignment="1">
      <alignment horizontal="center" vertical="center" wrapText="1"/>
    </xf>
    <xf numFmtId="0" fontId="4" fillId="0" borderId="10" xfId="0" applyFont="1" applyBorder="1" applyAlignment="1">
      <alignment horizontal="center" vertical="top" wrapText="1"/>
    </xf>
    <xf numFmtId="3" fontId="4" fillId="39" borderId="10" xfId="0" applyNumberFormat="1" applyFont="1" applyFill="1" applyBorder="1" applyAlignment="1">
      <alignment vertical="top" wrapText="1"/>
    </xf>
    <xf numFmtId="3" fontId="4" fillId="0" borderId="10" xfId="0" applyNumberFormat="1" applyFont="1" applyBorder="1" applyAlignment="1">
      <alignment vertical="top" wrapText="1"/>
    </xf>
    <xf numFmtId="3" fontId="3" fillId="0" borderId="10" xfId="0" applyNumberFormat="1" applyFont="1" applyBorder="1" applyAlignment="1">
      <alignment vertical="top" wrapText="1"/>
    </xf>
    <xf numFmtId="3" fontId="3" fillId="0" borderId="10" xfId="0" applyNumberFormat="1" applyFont="1" applyBorder="1" applyAlignment="1">
      <alignment vertical="top" wrapText="1"/>
    </xf>
    <xf numFmtId="3" fontId="4" fillId="0" borderId="10" xfId="0" applyNumberFormat="1" applyFont="1" applyBorder="1" applyAlignment="1">
      <alignment horizontal="center" vertical="top" wrapText="1"/>
    </xf>
    <xf numFmtId="3" fontId="4" fillId="0" borderId="10" xfId="0" applyNumberFormat="1" applyFont="1" applyBorder="1" applyAlignment="1">
      <alignment vertical="top" wrapText="1"/>
    </xf>
    <xf numFmtId="0" fontId="0" fillId="0" borderId="0" xfId="0" applyFont="1" applyAlignment="1">
      <alignment vertical="top"/>
    </xf>
    <xf numFmtId="0" fontId="10" fillId="0" borderId="72" xfId="0" applyFont="1" applyBorder="1" applyAlignment="1">
      <alignment horizontal="left"/>
    </xf>
    <xf numFmtId="0" fontId="10" fillId="0" borderId="72" xfId="0" applyFont="1" applyBorder="1" applyAlignment="1">
      <alignment/>
    </xf>
    <xf numFmtId="0" fontId="31" fillId="0" borderId="69" xfId="0" applyFont="1" applyBorder="1" applyAlignment="1">
      <alignment horizontal="right" vertical="center"/>
    </xf>
    <xf numFmtId="0" fontId="0" fillId="0" borderId="0" xfId="0" applyFont="1" applyAlignment="1">
      <alignment/>
    </xf>
    <xf numFmtId="0" fontId="0" fillId="0" borderId="73" xfId="0" applyBorder="1" applyAlignment="1">
      <alignment/>
    </xf>
    <xf numFmtId="3" fontId="5" fillId="0" borderId="34" xfId="0" applyNumberFormat="1" applyFont="1" applyBorder="1" applyAlignment="1">
      <alignment horizontal="center" vertical="center" wrapText="1"/>
    </xf>
    <xf numFmtId="3" fontId="4" fillId="37" borderId="74" xfId="0" applyNumberFormat="1" applyFont="1" applyFill="1" applyBorder="1" applyAlignment="1">
      <alignment vertical="center"/>
    </xf>
    <xf numFmtId="195" fontId="4" fillId="37" borderId="75" xfId="0" applyNumberFormat="1" applyFont="1" applyFill="1" applyBorder="1" applyAlignment="1">
      <alignment vertical="center"/>
    </xf>
    <xf numFmtId="10" fontId="4" fillId="37" borderId="74" xfId="59" applyNumberFormat="1" applyFont="1" applyFill="1" applyBorder="1" applyAlignment="1">
      <alignment vertical="center" wrapText="1"/>
    </xf>
    <xf numFmtId="10" fontId="4" fillId="37" borderId="76" xfId="59" applyNumberFormat="1" applyFont="1" applyFill="1" applyBorder="1" applyAlignment="1">
      <alignment vertical="center" wrapText="1"/>
    </xf>
    <xf numFmtId="10" fontId="4" fillId="37" borderId="75" xfId="59" applyNumberFormat="1" applyFont="1" applyFill="1" applyBorder="1" applyAlignment="1">
      <alignment vertical="center"/>
    </xf>
    <xf numFmtId="195" fontId="4" fillId="37" borderId="48" xfId="0" applyNumberFormat="1" applyFont="1" applyFill="1" applyBorder="1" applyAlignment="1">
      <alignment vertical="top" wrapText="1"/>
    </xf>
    <xf numFmtId="10" fontId="4" fillId="37" borderId="47" xfId="59" applyNumberFormat="1" applyFont="1" applyFill="1" applyBorder="1" applyAlignment="1">
      <alignment vertical="center" wrapText="1"/>
    </xf>
    <xf numFmtId="10" fontId="4" fillId="37" borderId="77" xfId="59" applyNumberFormat="1" applyFont="1" applyFill="1" applyBorder="1" applyAlignment="1">
      <alignment vertical="center" wrapText="1"/>
    </xf>
    <xf numFmtId="1" fontId="5" fillId="0" borderId="14" xfId="0" applyNumberFormat="1" applyFont="1" applyBorder="1" applyAlignment="1">
      <alignment vertical="center"/>
    </xf>
    <xf numFmtId="3" fontId="5" fillId="0" borderId="34" xfId="0" applyNumberFormat="1" applyFont="1" applyBorder="1" applyAlignment="1">
      <alignment horizontal="right" vertical="center" wrapText="1"/>
    </xf>
    <xf numFmtId="0" fontId="3" fillId="0" borderId="14" xfId="0" applyFont="1" applyBorder="1" applyAlignment="1">
      <alignment vertical="center"/>
    </xf>
    <xf numFmtId="0" fontId="4" fillId="0" borderId="14"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vertical="center"/>
    </xf>
    <xf numFmtId="49" fontId="4" fillId="0" borderId="34" xfId="0" applyNumberFormat="1" applyFont="1" applyBorder="1" applyAlignment="1">
      <alignment horizontal="center" vertical="center"/>
    </xf>
    <xf numFmtId="0" fontId="3" fillId="0" borderId="34" xfId="0" applyFont="1" applyBorder="1" applyAlignment="1">
      <alignment vertical="center" wrapText="1"/>
    </xf>
    <xf numFmtId="0" fontId="4" fillId="0" borderId="34" xfId="0" applyFont="1" applyBorder="1" applyAlignment="1">
      <alignment vertical="center" wrapText="1"/>
    </xf>
    <xf numFmtId="49" fontId="4" fillId="0" borderId="34" xfId="0" applyNumberFormat="1" applyFont="1" applyBorder="1" applyAlignment="1">
      <alignment horizontal="center" vertical="center" wrapText="1"/>
    </xf>
    <xf numFmtId="0" fontId="4" fillId="0" borderId="14" xfId="0" applyFont="1" applyBorder="1" applyAlignment="1">
      <alignment horizontal="center" vertical="center"/>
    </xf>
    <xf numFmtId="0" fontId="4" fillId="37" borderId="74" xfId="0" applyFont="1" applyFill="1" applyBorder="1" applyAlignment="1">
      <alignment vertical="center"/>
    </xf>
    <xf numFmtId="0" fontId="4" fillId="37" borderId="54" xfId="0" applyFont="1" applyFill="1" applyBorder="1" applyAlignment="1">
      <alignment vertical="center"/>
    </xf>
    <xf numFmtId="0" fontId="4" fillId="37" borderId="78" xfId="0" applyFont="1" applyFill="1" applyBorder="1" applyAlignment="1">
      <alignment vertical="center"/>
    </xf>
    <xf numFmtId="3" fontId="4" fillId="37" borderId="79" xfId="0" applyNumberFormat="1" applyFont="1" applyFill="1" applyBorder="1" applyAlignment="1">
      <alignment vertical="center"/>
    </xf>
    <xf numFmtId="195" fontId="4" fillId="37" borderId="80" xfId="0" applyNumberFormat="1" applyFont="1" applyFill="1" applyBorder="1" applyAlignment="1">
      <alignment vertical="center"/>
    </xf>
    <xf numFmtId="10" fontId="4" fillId="37" borderId="54" xfId="59" applyNumberFormat="1" applyFont="1" applyFill="1" applyBorder="1" applyAlignment="1">
      <alignment vertical="center" wrapText="1"/>
    </xf>
    <xf numFmtId="10" fontId="4" fillId="37" borderId="78" xfId="59" applyNumberFormat="1" applyFont="1" applyFill="1" applyBorder="1" applyAlignment="1">
      <alignment vertical="center" wrapText="1"/>
    </xf>
    <xf numFmtId="10" fontId="4" fillId="37" borderId="80" xfId="59" applyNumberFormat="1" applyFont="1" applyFill="1" applyBorder="1" applyAlignment="1">
      <alignment vertical="center"/>
    </xf>
    <xf numFmtId="0" fontId="0" fillId="0" borderId="0" xfId="0" applyFont="1" applyBorder="1" applyAlignment="1">
      <alignment/>
    </xf>
    <xf numFmtId="49" fontId="22" fillId="0" borderId="11" xfId="0" applyNumberFormat="1" applyFont="1" applyBorder="1" applyAlignment="1">
      <alignment horizontal="center" wrapText="1"/>
    </xf>
    <xf numFmtId="3" fontId="0" fillId="0" borderId="0" xfId="0" applyNumberFormat="1" applyAlignment="1">
      <alignment vertical="top" wrapText="1"/>
    </xf>
    <xf numFmtId="0" fontId="0" fillId="0" borderId="24" xfId="0" applyBorder="1" applyAlignment="1">
      <alignment vertical="top" wrapText="1"/>
    </xf>
    <xf numFmtId="1" fontId="0" fillId="0" borderId="24" xfId="0" applyNumberFormat="1" applyBorder="1" applyAlignment="1">
      <alignment vertical="top" wrapText="1"/>
    </xf>
    <xf numFmtId="0" fontId="33" fillId="0" borderId="0" xfId="0" applyFont="1" applyAlignment="1">
      <alignment/>
    </xf>
    <xf numFmtId="49" fontId="2" fillId="0" borderId="0" xfId="0" applyNumberFormat="1" applyFont="1" applyAlignment="1">
      <alignment/>
    </xf>
    <xf numFmtId="14" fontId="0" fillId="0" borderId="0" xfId="0" applyNumberFormat="1" applyFont="1" applyAlignment="1">
      <alignment horizontal="left"/>
    </xf>
    <xf numFmtId="14" fontId="0" fillId="0" borderId="0" xfId="0" applyNumberFormat="1" applyFont="1" applyAlignment="1">
      <alignment/>
    </xf>
    <xf numFmtId="49" fontId="0" fillId="0" borderId="0" xfId="0" applyNumberFormat="1" applyFont="1" applyFill="1" applyAlignment="1">
      <alignment/>
    </xf>
    <xf numFmtId="0" fontId="0" fillId="0" borderId="18" xfId="0" applyFont="1" applyBorder="1" applyAlignment="1">
      <alignment vertical="top"/>
    </xf>
    <xf numFmtId="0" fontId="0" fillId="0" borderId="20" xfId="0" applyFont="1" applyBorder="1" applyAlignment="1">
      <alignment vertical="top"/>
    </xf>
    <xf numFmtId="3" fontId="0" fillId="0" borderId="10" xfId="0" applyNumberFormat="1" applyFont="1" applyBorder="1" applyAlignment="1">
      <alignment vertical="top" wrapText="1"/>
    </xf>
    <xf numFmtId="3" fontId="0" fillId="37" borderId="10" xfId="0" applyNumberFormat="1" applyFont="1" applyFill="1" applyBorder="1" applyAlignment="1">
      <alignment vertical="top"/>
    </xf>
    <xf numFmtId="0" fontId="0" fillId="0" borderId="10" xfId="0" applyFont="1" applyBorder="1" applyAlignment="1">
      <alignment vertical="top"/>
    </xf>
    <xf numFmtId="0" fontId="0" fillId="0" borderId="10" xfId="0" applyFont="1" applyBorder="1" applyAlignment="1">
      <alignment horizontal="center" vertical="top" wrapText="1"/>
    </xf>
    <xf numFmtId="0" fontId="0" fillId="0" borderId="18" xfId="0" applyFont="1" applyBorder="1" applyAlignment="1">
      <alignment vertical="top" wrapText="1"/>
    </xf>
    <xf numFmtId="0" fontId="0" fillId="0" borderId="20" xfId="0" applyFont="1" applyBorder="1" applyAlignment="1">
      <alignment vertical="top" wrapText="1"/>
    </xf>
    <xf numFmtId="3" fontId="0" fillId="37" borderId="10" xfId="0" applyNumberFormat="1" applyFont="1" applyFill="1" applyBorder="1" applyAlignment="1">
      <alignment vertical="top" wrapText="1"/>
    </xf>
    <xf numFmtId="196" fontId="0" fillId="37" borderId="10" xfId="59" applyNumberFormat="1" applyFont="1" applyFill="1" applyBorder="1" applyAlignment="1">
      <alignment vertical="top" wrapText="1"/>
    </xf>
    <xf numFmtId="0" fontId="1" fillId="0" borderId="10" xfId="0" applyFont="1" applyBorder="1" applyAlignment="1">
      <alignment horizontal="center" vertical="top" wrapText="1"/>
    </xf>
    <xf numFmtId="3" fontId="1" fillId="0" borderId="10" xfId="0" applyNumberFormat="1" applyFont="1" applyBorder="1" applyAlignment="1">
      <alignment vertical="top" wrapText="1"/>
    </xf>
    <xf numFmtId="3" fontId="1" fillId="37" borderId="10" xfId="0" applyNumberFormat="1" applyFont="1" applyFill="1" applyBorder="1" applyAlignment="1">
      <alignment vertical="top" wrapText="1"/>
    </xf>
    <xf numFmtId="196" fontId="1" fillId="37" borderId="10" xfId="59" applyNumberFormat="1" applyFont="1" applyFill="1" applyBorder="1" applyAlignment="1">
      <alignment vertical="top" wrapText="1"/>
    </xf>
    <xf numFmtId="0" fontId="2" fillId="35" borderId="62" xfId="0" applyFont="1" applyFill="1" applyBorder="1" applyAlignment="1">
      <alignment horizontal="left" vertical="center"/>
    </xf>
    <xf numFmtId="0" fontId="23" fillId="0" borderId="0" xfId="0" applyNumberFormat="1" applyFont="1" applyBorder="1" applyAlignment="1">
      <alignment horizontal="right" wrapText="1"/>
    </xf>
    <xf numFmtId="0" fontId="0" fillId="0" borderId="0" xfId="0" applyNumberFormat="1" applyFont="1" applyAlignment="1">
      <alignment/>
    </xf>
    <xf numFmtId="0" fontId="22" fillId="0" borderId="81" xfId="0" applyNumberFormat="1" applyFont="1" applyBorder="1" applyAlignment="1">
      <alignment horizontal="right"/>
    </xf>
    <xf numFmtId="0" fontId="22" fillId="0" borderId="81" xfId="0" applyNumberFormat="1" applyFont="1" applyBorder="1" applyAlignment="1">
      <alignment horizontal="left"/>
    </xf>
    <xf numFmtId="1" fontId="0" fillId="0" borderId="10" xfId="0" applyNumberFormat="1" applyBorder="1" applyAlignment="1">
      <alignment vertical="top" wrapText="1"/>
    </xf>
    <xf numFmtId="0" fontId="0" fillId="0" borderId="14" xfId="0" applyBorder="1" applyAlignment="1">
      <alignment horizontal="left" vertical="top" wrapText="1"/>
    </xf>
    <xf numFmtId="4" fontId="0" fillId="0" borderId="10" xfId="0" applyNumberFormat="1" applyBorder="1" applyAlignment="1">
      <alignment horizontal="center" vertical="top" wrapText="1"/>
    </xf>
    <xf numFmtId="0" fontId="0" fillId="0" borderId="14" xfId="0" applyBorder="1" applyAlignment="1">
      <alignment horizontal="center" vertical="top" wrapText="1"/>
    </xf>
    <xf numFmtId="0" fontId="0" fillId="0" borderId="24" xfId="0" applyBorder="1" applyAlignment="1">
      <alignment horizontal="center" vertical="top" wrapText="1"/>
    </xf>
    <xf numFmtId="0" fontId="0" fillId="0" borderId="10" xfId="0" applyBorder="1" applyAlignment="1">
      <alignment horizontal="center" vertical="top" wrapText="1"/>
    </xf>
    <xf numFmtId="2" fontId="0" fillId="0" borderId="10" xfId="0" applyNumberFormat="1" applyBorder="1" applyAlignment="1">
      <alignment horizontal="center" vertical="top" wrapText="1"/>
    </xf>
    <xf numFmtId="194" fontId="0" fillId="0" borderId="10" xfId="0" applyNumberFormat="1" applyBorder="1" applyAlignment="1">
      <alignment horizontal="center" vertical="top" wrapText="1"/>
    </xf>
    <xf numFmtId="49" fontId="22" fillId="39" borderId="22" xfId="0" applyNumberFormat="1" applyFont="1" applyFill="1" applyBorder="1" applyAlignment="1">
      <alignment horizontal="right"/>
    </xf>
    <xf numFmtId="49" fontId="2" fillId="0" borderId="0" xfId="0" applyNumberFormat="1" applyFont="1" applyAlignment="1">
      <alignment horizontal="left"/>
    </xf>
    <xf numFmtId="0" fontId="0" fillId="0" borderId="0" xfId="0" applyAlignment="1">
      <alignment horizontal="left"/>
    </xf>
    <xf numFmtId="49" fontId="24" fillId="0" borderId="82" xfId="0" applyNumberFormat="1" applyFont="1" applyBorder="1" applyAlignment="1">
      <alignment horizontal="right"/>
    </xf>
    <xf numFmtId="49" fontId="24" fillId="0" borderId="83" xfId="0" applyNumberFormat="1" applyFont="1" applyBorder="1" applyAlignment="1">
      <alignment horizontal="left"/>
    </xf>
    <xf numFmtId="0" fontId="23" fillId="36" borderId="0" xfId="0" applyFont="1" applyFill="1" applyBorder="1" applyAlignment="1">
      <alignment horizontal="left"/>
    </xf>
    <xf numFmtId="0" fontId="33" fillId="36" borderId="0" xfId="0" applyFont="1" applyFill="1" applyAlignment="1">
      <alignment horizontal="right" vertical="top"/>
    </xf>
    <xf numFmtId="0" fontId="20" fillId="0" borderId="0" xfId="53" applyAlignment="1" applyProtection="1">
      <alignment horizontal="center"/>
      <protection/>
    </xf>
    <xf numFmtId="0" fontId="1" fillId="0" borderId="34" xfId="0" applyFont="1" applyBorder="1" applyAlignment="1">
      <alignment vertical="center" wrapText="1"/>
    </xf>
    <xf numFmtId="0" fontId="0" fillId="0" borderId="34" xfId="0" applyFont="1" applyBorder="1" applyAlignment="1">
      <alignment vertical="center" wrapText="1"/>
    </xf>
    <xf numFmtId="49" fontId="0" fillId="0" borderId="34" xfId="0" applyNumberFormat="1" applyFont="1" applyBorder="1" applyAlignment="1">
      <alignment horizontal="center" vertical="center" wrapText="1"/>
    </xf>
    <xf numFmtId="3" fontId="32" fillId="0" borderId="34" xfId="0" applyNumberFormat="1" applyFont="1" applyBorder="1" applyAlignment="1">
      <alignment horizontal="right" vertical="center" wrapText="1"/>
    </xf>
    <xf numFmtId="3" fontId="0" fillId="37" borderId="47" xfId="0" applyNumberFormat="1" applyFont="1" applyFill="1" applyBorder="1" applyAlignment="1">
      <alignment vertical="center" wrapText="1"/>
    </xf>
    <xf numFmtId="195" fontId="0" fillId="37" borderId="48" xfId="0" applyNumberFormat="1" applyFont="1" applyFill="1" applyBorder="1" applyAlignment="1">
      <alignment vertical="center" wrapText="1"/>
    </xf>
    <xf numFmtId="10" fontId="0" fillId="37" borderId="47" xfId="59" applyNumberFormat="1" applyFont="1" applyFill="1" applyBorder="1" applyAlignment="1">
      <alignment vertical="center" wrapText="1"/>
    </xf>
    <xf numFmtId="10" fontId="0" fillId="37" borderId="77" xfId="59" applyNumberFormat="1" applyFont="1" applyFill="1" applyBorder="1" applyAlignment="1">
      <alignment vertical="center" wrapText="1"/>
    </xf>
    <xf numFmtId="10" fontId="0" fillId="37" borderId="48" xfId="59" applyNumberFormat="1" applyFont="1" applyFill="1" applyBorder="1" applyAlignment="1">
      <alignment vertical="center" wrapText="1"/>
    </xf>
    <xf numFmtId="0" fontId="0" fillId="0" borderId="0" xfId="0" applyFont="1" applyBorder="1" applyAlignment="1">
      <alignment vertical="center" wrapText="1"/>
    </xf>
    <xf numFmtId="0" fontId="1" fillId="0" borderId="38" xfId="0" applyFont="1" applyBorder="1" applyAlignment="1">
      <alignment vertical="center" wrapText="1"/>
    </xf>
    <xf numFmtId="0" fontId="0" fillId="0" borderId="38" xfId="0" applyFont="1" applyBorder="1" applyAlignment="1">
      <alignment vertical="center" wrapText="1"/>
    </xf>
    <xf numFmtId="49" fontId="0" fillId="0" borderId="38" xfId="0" applyNumberFormat="1" applyFont="1" applyBorder="1" applyAlignment="1">
      <alignment horizontal="center" vertical="center" wrapText="1"/>
    </xf>
    <xf numFmtId="3" fontId="32" fillId="0" borderId="38" xfId="0" applyNumberFormat="1" applyFont="1" applyBorder="1" applyAlignment="1">
      <alignment horizontal="right" vertical="center" wrapText="1"/>
    </xf>
    <xf numFmtId="3" fontId="0" fillId="37" borderId="44" xfId="0" applyNumberFormat="1" applyFont="1" applyFill="1" applyBorder="1" applyAlignment="1">
      <alignment vertical="center" wrapText="1"/>
    </xf>
    <xf numFmtId="195" fontId="0" fillId="37" borderId="45" xfId="0" applyNumberFormat="1" applyFont="1" applyFill="1" applyBorder="1" applyAlignment="1">
      <alignment vertical="center" wrapText="1"/>
    </xf>
    <xf numFmtId="10" fontId="0" fillId="37" borderId="44" xfId="59" applyNumberFormat="1" applyFont="1" applyFill="1" applyBorder="1" applyAlignment="1">
      <alignment vertical="center" wrapText="1"/>
    </xf>
    <xf numFmtId="10" fontId="0" fillId="37" borderId="53" xfId="59" applyNumberFormat="1" applyFont="1" applyFill="1" applyBorder="1" applyAlignment="1">
      <alignment vertical="center" wrapText="1"/>
    </xf>
    <xf numFmtId="10" fontId="0" fillId="37" borderId="45" xfId="59" applyNumberFormat="1" applyFont="1" applyFill="1" applyBorder="1" applyAlignment="1">
      <alignment vertical="center" wrapText="1"/>
    </xf>
    <xf numFmtId="0" fontId="1" fillId="0" borderId="41" xfId="0" applyFont="1" applyBorder="1" applyAlignment="1">
      <alignment vertical="center" wrapText="1"/>
    </xf>
    <xf numFmtId="0" fontId="0" fillId="0" borderId="41" xfId="0" applyFont="1" applyBorder="1" applyAlignment="1">
      <alignment vertical="center" wrapText="1"/>
    </xf>
    <xf numFmtId="49" fontId="0" fillId="0" borderId="41" xfId="0" applyNumberFormat="1" applyFont="1" applyBorder="1" applyAlignment="1">
      <alignment horizontal="center" vertical="center" wrapText="1"/>
    </xf>
    <xf numFmtId="3" fontId="32" fillId="0" borderId="41" xfId="0" applyNumberFormat="1" applyFont="1" applyBorder="1" applyAlignment="1">
      <alignment horizontal="right" vertical="center" wrapText="1"/>
    </xf>
    <xf numFmtId="3" fontId="0" fillId="37" borderId="54" xfId="0" applyNumberFormat="1" applyFont="1" applyFill="1" applyBorder="1" applyAlignment="1">
      <alignment vertical="center" wrapText="1"/>
    </xf>
    <xf numFmtId="0" fontId="0" fillId="0" borderId="0" xfId="0" applyFont="1" applyBorder="1" applyAlignment="1">
      <alignment/>
    </xf>
    <xf numFmtId="0" fontId="0" fillId="0" borderId="0" xfId="0" applyFill="1" applyBorder="1" applyAlignment="1">
      <alignment/>
    </xf>
    <xf numFmtId="0" fontId="0" fillId="0" borderId="0" xfId="0" applyFill="1" applyBorder="1" applyAlignment="1">
      <alignment horizontal="left"/>
    </xf>
    <xf numFmtId="49" fontId="22" fillId="0" borderId="0" xfId="0" applyNumberFormat="1" applyFont="1" applyFill="1" applyBorder="1" applyAlignment="1">
      <alignment horizontal="center"/>
    </xf>
    <xf numFmtId="49" fontId="22" fillId="0" borderId="0" xfId="0" applyNumberFormat="1" applyFont="1" applyFill="1" applyBorder="1" applyAlignment="1">
      <alignment/>
    </xf>
    <xf numFmtId="3" fontId="5" fillId="0" borderId="41" xfId="0" applyNumberFormat="1" applyFont="1" applyFill="1" applyBorder="1" applyAlignment="1">
      <alignment horizontal="right" vertical="center" wrapText="1"/>
    </xf>
    <xf numFmtId="0" fontId="30" fillId="0" borderId="68" xfId="0" applyFont="1" applyBorder="1" applyAlignment="1">
      <alignment horizontal="left" vertical="center"/>
    </xf>
    <xf numFmtId="0" fontId="1" fillId="0" borderId="0" xfId="0" applyFont="1" applyBorder="1" applyAlignment="1">
      <alignment/>
    </xf>
    <xf numFmtId="0" fontId="10" fillId="0" borderId="0" xfId="0" applyFont="1" applyBorder="1" applyAlignment="1">
      <alignment horizontal="left"/>
    </xf>
    <xf numFmtId="0" fontId="10" fillId="0" borderId="0" xfId="0" applyFont="1" applyBorder="1" applyAlignment="1">
      <alignment/>
    </xf>
    <xf numFmtId="3" fontId="4" fillId="37" borderId="24" xfId="0" applyNumberFormat="1" applyFont="1" applyFill="1" applyBorder="1" applyAlignment="1">
      <alignment vertical="top" wrapText="1"/>
    </xf>
    <xf numFmtId="0" fontId="3" fillId="33" borderId="12" xfId="0" applyFont="1" applyFill="1" applyBorder="1" applyAlignment="1">
      <alignment vertical="center"/>
    </xf>
    <xf numFmtId="49" fontId="4" fillId="33" borderId="14" xfId="0" applyNumberFormat="1" applyFont="1" applyFill="1" applyBorder="1" applyAlignment="1">
      <alignment horizontal="center" vertical="center"/>
    </xf>
    <xf numFmtId="3" fontId="6" fillId="33" borderId="14" xfId="0" applyNumberFormat="1"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horizontal="left" vertical="center"/>
    </xf>
    <xf numFmtId="49" fontId="4" fillId="0" borderId="14" xfId="0" applyNumberFormat="1" applyFont="1" applyFill="1" applyBorder="1" applyAlignment="1">
      <alignment horizontal="center" vertical="center"/>
    </xf>
    <xf numFmtId="3" fontId="6" fillId="0" borderId="14" xfId="0" applyNumberFormat="1" applyFont="1" applyFill="1" applyBorder="1" applyAlignment="1">
      <alignment vertical="center"/>
    </xf>
    <xf numFmtId="3" fontId="4" fillId="0" borderId="14" xfId="0" applyNumberFormat="1" applyFont="1" applyFill="1" applyBorder="1" applyAlignment="1">
      <alignment vertical="center"/>
    </xf>
    <xf numFmtId="0" fontId="3" fillId="0" borderId="13" xfId="0" applyFont="1" applyFill="1" applyBorder="1" applyAlignment="1">
      <alignment horizontal="right" vertical="center"/>
    </xf>
    <xf numFmtId="0" fontId="3" fillId="0" borderId="11" xfId="0" applyFont="1" applyFill="1" applyBorder="1" applyAlignment="1">
      <alignment vertical="center"/>
    </xf>
    <xf numFmtId="0" fontId="3" fillId="0" borderId="13" xfId="0" applyFont="1" applyFill="1" applyBorder="1" applyAlignment="1">
      <alignment horizontal="left" vertical="center" wrapText="1"/>
    </xf>
    <xf numFmtId="0" fontId="3" fillId="0" borderId="12" xfId="0" applyFont="1" applyFill="1" applyBorder="1" applyAlignment="1">
      <alignment vertical="top"/>
    </xf>
    <xf numFmtId="0" fontId="3" fillId="0" borderId="24" xfId="0" applyFont="1" applyBorder="1" applyAlignment="1">
      <alignment vertical="center" wrapText="1"/>
    </xf>
    <xf numFmtId="0" fontId="4" fillId="0" borderId="24" xfId="0" applyFont="1" applyBorder="1" applyAlignment="1">
      <alignment vertical="center" wrapText="1"/>
    </xf>
    <xf numFmtId="49" fontId="4" fillId="0" borderId="24" xfId="0" applyNumberFormat="1" applyFont="1" applyBorder="1" applyAlignment="1">
      <alignment horizontal="center" vertical="center" wrapText="1"/>
    </xf>
    <xf numFmtId="3" fontId="5" fillId="0" borderId="24" xfId="0" applyNumberFormat="1" applyFont="1" applyBorder="1" applyAlignment="1">
      <alignment horizontal="right" vertical="center" wrapText="1"/>
    </xf>
    <xf numFmtId="3" fontId="0" fillId="0" borderId="0" xfId="0" applyNumberFormat="1" applyFont="1" applyAlignment="1">
      <alignment vertical="top" wrapText="1"/>
    </xf>
    <xf numFmtId="3" fontId="0" fillId="0" borderId="0" xfId="0" applyNumberFormat="1" applyAlignment="1">
      <alignment/>
    </xf>
    <xf numFmtId="49" fontId="22" fillId="39" borderId="23" xfId="0" applyNumberFormat="1" applyFont="1" applyFill="1" applyBorder="1" applyAlignment="1">
      <alignment/>
    </xf>
    <xf numFmtId="49" fontId="3" fillId="37" borderId="24" xfId="0" applyNumberFormat="1" applyFont="1" applyFill="1" applyBorder="1" applyAlignment="1">
      <alignment horizontal="center" vertical="center" wrapText="1"/>
    </xf>
    <xf numFmtId="0" fontId="3" fillId="0" borderId="15" xfId="0" applyFont="1" applyBorder="1" applyAlignment="1">
      <alignment vertical="top" wrapText="1"/>
    </xf>
    <xf numFmtId="0" fontId="3" fillId="0" borderId="0" xfId="0" applyFont="1" applyBorder="1" applyAlignment="1">
      <alignment vertical="top" wrapText="1"/>
    </xf>
    <xf numFmtId="0" fontId="4" fillId="0" borderId="16" xfId="0" applyFont="1" applyBorder="1" applyAlignment="1">
      <alignment vertical="top" wrapText="1"/>
    </xf>
    <xf numFmtId="49" fontId="4" fillId="0" borderId="17" xfId="0" applyNumberFormat="1" applyFont="1" applyBorder="1" applyAlignment="1">
      <alignment horizontal="center" vertical="top" wrapText="1"/>
    </xf>
    <xf numFmtId="3" fontId="5" fillId="0" borderId="17" xfId="0" applyNumberFormat="1" applyFont="1" applyBorder="1" applyAlignment="1">
      <alignment horizontal="right" vertical="top" wrapText="1"/>
    </xf>
    <xf numFmtId="3" fontId="4" fillId="37" borderId="60" xfId="0" applyNumberFormat="1" applyFont="1" applyFill="1" applyBorder="1" applyAlignment="1">
      <alignment vertical="top" wrapText="1"/>
    </xf>
    <xf numFmtId="195" fontId="4" fillId="37" borderId="54" xfId="0" applyNumberFormat="1" applyFont="1" applyFill="1" applyBorder="1" applyAlignment="1">
      <alignment vertical="top" wrapText="1"/>
    </xf>
    <xf numFmtId="10" fontId="4" fillId="37" borderId="46" xfId="59" applyNumberFormat="1" applyFont="1" applyFill="1" applyBorder="1" applyAlignment="1">
      <alignment vertical="top" wrapText="1"/>
    </xf>
    <xf numFmtId="3" fontId="5" fillId="0" borderId="17" xfId="0" applyNumberFormat="1" applyFont="1" applyBorder="1" applyAlignment="1">
      <alignment horizontal="right" vertical="center"/>
    </xf>
    <xf numFmtId="3" fontId="4" fillId="37" borderId="34" xfId="0" applyNumberFormat="1" applyFont="1" applyFill="1" applyBorder="1" applyAlignment="1">
      <alignment vertical="center"/>
    </xf>
    <xf numFmtId="195" fontId="4" fillId="37" borderId="47" xfId="0" applyNumberFormat="1" applyFont="1" applyFill="1" applyBorder="1" applyAlignment="1">
      <alignment vertical="center"/>
    </xf>
    <xf numFmtId="195" fontId="4" fillId="33" borderId="55" xfId="0" applyNumberFormat="1" applyFont="1" applyFill="1" applyBorder="1" applyAlignment="1">
      <alignment vertical="center"/>
    </xf>
    <xf numFmtId="10" fontId="4" fillId="33" borderId="56" xfId="0" applyNumberFormat="1" applyFont="1" applyFill="1" applyBorder="1" applyAlignment="1">
      <alignment vertical="center"/>
    </xf>
    <xf numFmtId="0" fontId="4" fillId="0" borderId="60" xfId="0" applyFont="1" applyBorder="1" applyAlignment="1">
      <alignment vertical="center" wrapText="1"/>
    </xf>
    <xf numFmtId="49" fontId="4" fillId="0" borderId="60" xfId="0" applyNumberFormat="1" applyFont="1" applyBorder="1" applyAlignment="1">
      <alignment horizontal="center" vertical="center" wrapText="1"/>
    </xf>
    <xf numFmtId="3" fontId="5" fillId="0" borderId="60" xfId="0" applyNumberFormat="1" applyFont="1" applyBorder="1" applyAlignment="1">
      <alignment vertical="center" wrapText="1"/>
    </xf>
    <xf numFmtId="0" fontId="24" fillId="0" borderId="26" xfId="0" applyNumberFormat="1" applyFont="1" applyBorder="1" applyAlignment="1">
      <alignment horizontal="center" wrapText="1"/>
    </xf>
    <xf numFmtId="0" fontId="25" fillId="0" borderId="10" xfId="0" applyNumberFormat="1" applyFont="1" applyBorder="1" applyAlignment="1">
      <alignment horizontal="center" vertical="top" wrapText="1"/>
    </xf>
    <xf numFmtId="3" fontId="4" fillId="37" borderId="14" xfId="0" applyNumberFormat="1" applyFont="1" applyFill="1" applyBorder="1" applyAlignment="1">
      <alignment vertical="center"/>
    </xf>
    <xf numFmtId="0" fontId="3" fillId="0" borderId="66" xfId="0" applyFont="1" applyBorder="1" applyAlignment="1">
      <alignment vertical="top" wrapText="1"/>
    </xf>
    <xf numFmtId="0" fontId="3" fillId="0" borderId="84" xfId="0" applyFont="1" applyBorder="1" applyAlignment="1">
      <alignment vertical="top" wrapText="1"/>
    </xf>
    <xf numFmtId="0" fontId="4" fillId="0" borderId="85" xfId="0" applyFont="1" applyBorder="1" applyAlignment="1">
      <alignment vertical="top" wrapText="1"/>
    </xf>
    <xf numFmtId="49" fontId="4" fillId="0" borderId="41" xfId="0" applyNumberFormat="1" applyFont="1" applyBorder="1" applyAlignment="1">
      <alignment horizontal="center" vertical="top" wrapText="1"/>
    </xf>
    <xf numFmtId="3" fontId="5" fillId="0" borderId="41" xfId="0" applyNumberFormat="1" applyFont="1" applyBorder="1" applyAlignment="1">
      <alignment vertical="top" wrapText="1"/>
    </xf>
    <xf numFmtId="0" fontId="4" fillId="0" borderId="10" xfId="0" applyFont="1" applyBorder="1" applyAlignment="1">
      <alignment vertical="center" wrapText="1"/>
    </xf>
    <xf numFmtId="49" fontId="4" fillId="0" borderId="10" xfId="0" applyNumberFormat="1" applyFont="1" applyBorder="1" applyAlignment="1">
      <alignment horizontal="center" vertical="center" wrapText="1"/>
    </xf>
    <xf numFmtId="3" fontId="5" fillId="0" borderId="10" xfId="0" applyNumberFormat="1" applyFont="1" applyBorder="1" applyAlignment="1">
      <alignment horizontal="right" vertical="center" wrapText="1"/>
    </xf>
    <xf numFmtId="14" fontId="34" fillId="0" borderId="10" xfId="0" applyNumberFormat="1" applyFont="1" applyBorder="1" applyAlignment="1">
      <alignment horizontal="center" vertical="center" wrapText="1"/>
    </xf>
    <xf numFmtId="0" fontId="22" fillId="39" borderId="22" xfId="0" applyNumberFormat="1" applyFont="1" applyFill="1" applyBorder="1" applyAlignment="1">
      <alignment horizontal="left"/>
    </xf>
    <xf numFmtId="0" fontId="22" fillId="39" borderId="23" xfId="0" applyNumberFormat="1" applyFont="1" applyFill="1" applyBorder="1" applyAlignment="1">
      <alignment horizontal="left"/>
    </xf>
    <xf numFmtId="49" fontId="22" fillId="0" borderId="0" xfId="0" applyNumberFormat="1" applyFont="1" applyFill="1" applyBorder="1" applyAlignment="1">
      <alignment horizontal="left"/>
    </xf>
    <xf numFmtId="49" fontId="22" fillId="0" borderId="0" xfId="0" applyNumberFormat="1" applyFont="1" applyFill="1" applyBorder="1" applyAlignment="1">
      <alignment horizontal="center"/>
    </xf>
    <xf numFmtId="0" fontId="22" fillId="39" borderId="22" xfId="0" applyFont="1" applyFill="1" applyBorder="1" applyAlignment="1">
      <alignment horizontal="left"/>
    </xf>
    <xf numFmtId="0" fontId="22" fillId="39" borderId="23" xfId="0" applyFont="1" applyFill="1" applyBorder="1" applyAlignment="1">
      <alignment horizontal="left"/>
    </xf>
    <xf numFmtId="0" fontId="0" fillId="0" borderId="18" xfId="0" applyFont="1" applyBorder="1" applyAlignment="1">
      <alignment vertical="top" wrapText="1"/>
    </xf>
    <xf numFmtId="0" fontId="0" fillId="0" borderId="20" xfId="0" applyBorder="1" applyAlignment="1">
      <alignment vertical="top" wrapText="1"/>
    </xf>
    <xf numFmtId="0" fontId="0" fillId="0" borderId="18" xfId="0" applyFont="1" applyBorder="1" applyAlignment="1">
      <alignment horizontal="left" vertical="top" wrapText="1"/>
    </xf>
    <xf numFmtId="0" fontId="0" fillId="0" borderId="20" xfId="0" applyFont="1" applyBorder="1" applyAlignment="1">
      <alignment horizontal="left" vertical="top" wrapText="1"/>
    </xf>
    <xf numFmtId="0" fontId="24" fillId="0" borderId="62" xfId="0" applyFont="1" applyBorder="1" applyAlignment="1">
      <alignment horizontal="center" wrapText="1"/>
    </xf>
    <xf numFmtId="0" fontId="0" fillId="0" borderId="26" xfId="0" applyBorder="1" applyAlignment="1">
      <alignment wrapText="1"/>
    </xf>
    <xf numFmtId="0" fontId="25" fillId="0" borderId="63" xfId="0" applyFont="1" applyBorder="1" applyAlignment="1">
      <alignment horizontal="center" vertical="top" wrapText="1"/>
    </xf>
    <xf numFmtId="0" fontId="0" fillId="0" borderId="10" xfId="0" applyBorder="1" applyAlignment="1">
      <alignment wrapText="1"/>
    </xf>
    <xf numFmtId="0" fontId="22" fillId="0" borderId="68" xfId="0" applyNumberFormat="1" applyFont="1" applyBorder="1" applyAlignment="1">
      <alignment horizontal="center" wrapText="1"/>
    </xf>
    <xf numFmtId="0" fontId="0" fillId="0" borderId="61" xfId="0" applyBorder="1" applyAlignment="1">
      <alignment horizontal="center" wrapText="1"/>
    </xf>
    <xf numFmtId="0" fontId="25" fillId="0" borderId="10" xfId="0" applyNumberFormat="1" applyFont="1" applyBorder="1" applyAlignment="1">
      <alignment horizontal="center" vertical="top" wrapText="1"/>
    </xf>
    <xf numFmtId="49" fontId="24" fillId="0" borderId="26" xfId="0" applyNumberFormat="1" applyFont="1" applyBorder="1" applyAlignment="1">
      <alignment horizontal="center" wrapText="1"/>
    </xf>
    <xf numFmtId="0" fontId="0" fillId="0" borderId="26" xfId="0" applyBorder="1" applyAlignment="1">
      <alignment horizontal="center" wrapText="1"/>
    </xf>
    <xf numFmtId="0" fontId="0" fillId="0" borderId="86" xfId="0" applyBorder="1" applyAlignment="1">
      <alignment horizontal="center" wrapText="1"/>
    </xf>
    <xf numFmtId="0" fontId="24" fillId="0" borderId="87" xfId="0" applyNumberFormat="1" applyFont="1" applyBorder="1" applyAlignment="1">
      <alignment horizontal="center" wrapText="1"/>
    </xf>
    <xf numFmtId="0" fontId="24" fillId="0" borderId="88" xfId="0" applyNumberFormat="1" applyFont="1" applyBorder="1" applyAlignment="1">
      <alignment horizontal="center" wrapText="1"/>
    </xf>
    <xf numFmtId="0" fontId="24" fillId="0" borderId="89" xfId="0" applyNumberFormat="1" applyFont="1" applyBorder="1" applyAlignment="1">
      <alignment horizontal="center" wrapText="1"/>
    </xf>
    <xf numFmtId="0" fontId="25" fillId="0" borderId="18" xfId="0" applyFont="1" applyBorder="1" applyAlignment="1">
      <alignment horizontal="center" vertical="top" wrapText="1"/>
    </xf>
    <xf numFmtId="0" fontId="25" fillId="0" borderId="19" xfId="0" applyFont="1" applyBorder="1" applyAlignment="1">
      <alignment horizontal="center" vertical="top" wrapText="1"/>
    </xf>
    <xf numFmtId="0" fontId="25" fillId="0" borderId="90" xfId="0" applyFont="1" applyBorder="1" applyAlignment="1">
      <alignment horizontal="center" vertical="top" wrapText="1"/>
    </xf>
    <xf numFmtId="0" fontId="0" fillId="0" borderId="10" xfId="0" applyBorder="1" applyAlignment="1">
      <alignment/>
    </xf>
    <xf numFmtId="49" fontId="10" fillId="0" borderId="26" xfId="0" applyNumberFormat="1" applyFont="1" applyBorder="1" applyAlignment="1">
      <alignment horizontal="center" wrapText="1"/>
    </xf>
    <xf numFmtId="0" fontId="10" fillId="0" borderId="26" xfId="0" applyFont="1" applyBorder="1" applyAlignment="1">
      <alignment horizontal="center" wrapText="1"/>
    </xf>
    <xf numFmtId="0" fontId="24" fillId="0" borderId="62" xfId="0" applyNumberFormat="1" applyFont="1" applyBorder="1" applyAlignment="1">
      <alignment horizontal="center" wrapText="1"/>
    </xf>
    <xf numFmtId="14" fontId="3" fillId="0" borderId="14" xfId="0" applyNumberFormat="1" applyFont="1" applyBorder="1" applyAlignment="1">
      <alignment horizontal="center" vertical="center" wrapText="1"/>
    </xf>
    <xf numFmtId="14" fontId="3" fillId="0" borderId="24" xfId="0" applyNumberFormat="1"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0" xfId="0"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24" xfId="0" applyNumberFormat="1" applyFont="1" applyBorder="1" applyAlignment="1">
      <alignment horizontal="center" vertical="center" wrapText="1"/>
    </xf>
    <xf numFmtId="0" fontId="24" fillId="0" borderId="91" xfId="0" applyNumberFormat="1" applyFont="1" applyBorder="1" applyAlignment="1">
      <alignment horizontal="center" wrapText="1"/>
    </xf>
    <xf numFmtId="0" fontId="0" fillId="0" borderId="88" xfId="0" applyBorder="1" applyAlignment="1">
      <alignment wrapText="1"/>
    </xf>
    <xf numFmtId="0" fontId="25" fillId="0" borderId="92" xfId="0" applyFont="1" applyBorder="1" applyAlignment="1">
      <alignment horizontal="center" vertical="top" wrapText="1"/>
    </xf>
    <xf numFmtId="0" fontId="0" fillId="0" borderId="19" xfId="0" applyBorder="1" applyAlignment="1">
      <alignment wrapText="1"/>
    </xf>
    <xf numFmtId="0" fontId="24" fillId="0" borderId="26" xfId="0" applyNumberFormat="1" applyFont="1" applyBorder="1" applyAlignment="1">
      <alignment horizontal="center" wrapText="1"/>
    </xf>
    <xf numFmtId="0" fontId="24" fillId="0" borderId="93" xfId="0" applyNumberFormat="1" applyFont="1" applyBorder="1" applyAlignment="1">
      <alignment horizontal="center" wrapText="1"/>
    </xf>
    <xf numFmtId="0" fontId="25" fillId="0" borderId="10" xfId="0" applyFont="1" applyBorder="1" applyAlignment="1">
      <alignment horizontal="center" vertical="top" wrapText="1"/>
    </xf>
    <xf numFmtId="0" fontId="25" fillId="0" borderId="94" xfId="0" applyFont="1" applyBorder="1" applyAlignment="1">
      <alignment horizontal="center" vertical="top" wrapText="1"/>
    </xf>
    <xf numFmtId="0" fontId="0" fillId="0" borderId="61" xfId="0" applyBorder="1" applyAlignment="1">
      <alignment wrapText="1"/>
    </xf>
    <xf numFmtId="0" fontId="0" fillId="0" borderId="86" xfId="0" applyBorder="1" applyAlignment="1">
      <alignment wrapText="1"/>
    </xf>
    <xf numFmtId="0" fontId="3" fillId="33" borderId="10" xfId="0" applyFont="1" applyFill="1" applyBorder="1" applyAlignment="1">
      <alignment horizontal="right" vertical="center"/>
    </xf>
    <xf numFmtId="0" fontId="0" fillId="33" borderId="10" xfId="0" applyFill="1" applyBorder="1" applyAlignment="1">
      <alignment horizontal="right" vertical="center"/>
    </xf>
    <xf numFmtId="14" fontId="3" fillId="0" borderId="10" xfId="0" applyNumberFormat="1" applyFont="1" applyBorder="1" applyAlignment="1">
      <alignment horizontal="center" vertical="center" wrapText="1"/>
    </xf>
    <xf numFmtId="0" fontId="1" fillId="0" borderId="65" xfId="0" applyFont="1" applyBorder="1" applyAlignment="1">
      <alignment horizontal="center" vertical="center"/>
    </xf>
    <xf numFmtId="0" fontId="1" fillId="0" borderId="95" xfId="0" applyFont="1" applyBorder="1" applyAlignment="1">
      <alignment horizontal="center" vertical="center"/>
    </xf>
    <xf numFmtId="49" fontId="22" fillId="0" borderId="96" xfId="0" applyNumberFormat="1" applyFont="1" applyBorder="1" applyAlignment="1">
      <alignment horizontal="center" wrapText="1"/>
    </xf>
    <xf numFmtId="0" fontId="0" fillId="0" borderId="97" xfId="0" applyBorder="1" applyAlignment="1">
      <alignment wrapText="1"/>
    </xf>
    <xf numFmtId="0" fontId="0" fillId="0" borderId="98" xfId="0" applyBorder="1" applyAlignment="1">
      <alignment wrapText="1"/>
    </xf>
    <xf numFmtId="0" fontId="1" fillId="35" borderId="26" xfId="0" applyFont="1" applyFill="1" applyBorder="1" applyAlignment="1">
      <alignment horizontal="justify" vertical="top" wrapText="1"/>
    </xf>
    <xf numFmtId="0" fontId="1" fillId="35" borderId="93" xfId="0" applyFont="1" applyFill="1" applyBorder="1" applyAlignment="1">
      <alignment horizontal="justify" vertical="top" wrapText="1"/>
    </xf>
    <xf numFmtId="0" fontId="28" fillId="0" borderId="10" xfId="0" applyFont="1" applyBorder="1" applyAlignment="1">
      <alignment horizontal="justify" vertical="top" wrapText="1"/>
    </xf>
    <xf numFmtId="0" fontId="28" fillId="0" borderId="94" xfId="0" applyFont="1" applyBorder="1" applyAlignment="1">
      <alignment horizontal="justify" vertical="top" wrapText="1"/>
    </xf>
    <xf numFmtId="0" fontId="2" fillId="35" borderId="91" xfId="0" applyFont="1" applyFill="1" applyBorder="1" applyAlignment="1">
      <alignment horizontal="left" vertical="center" wrapText="1"/>
    </xf>
    <xf numFmtId="0" fontId="2" fillId="35" borderId="88" xfId="0" applyFont="1" applyFill="1" applyBorder="1" applyAlignment="1">
      <alignment horizontal="left" vertical="center" wrapText="1"/>
    </xf>
    <xf numFmtId="0" fontId="2" fillId="35" borderId="99" xfId="0" applyFont="1" applyFill="1" applyBorder="1" applyAlignment="1">
      <alignment horizontal="left" vertical="center" wrapText="1"/>
    </xf>
    <xf numFmtId="0" fontId="28" fillId="0" borderId="11" xfId="0" applyFont="1" applyBorder="1" applyAlignment="1">
      <alignment horizontal="justify" vertical="top" wrapText="1"/>
    </xf>
    <xf numFmtId="0" fontId="28" fillId="0" borderId="12" xfId="0" applyFont="1" applyBorder="1" applyAlignment="1">
      <alignment horizontal="justify" vertical="top" wrapText="1"/>
    </xf>
    <xf numFmtId="0" fontId="28" fillId="0" borderId="100" xfId="0" applyFont="1" applyBorder="1" applyAlignment="1">
      <alignment horizontal="justify" vertical="top" wrapText="1"/>
    </xf>
    <xf numFmtId="0" fontId="28" fillId="0" borderId="101" xfId="0" applyFont="1" applyBorder="1" applyAlignment="1">
      <alignment horizontal="justify" vertical="top" wrapText="1"/>
    </xf>
    <xf numFmtId="0" fontId="28" fillId="0" borderId="72" xfId="0" applyFont="1" applyBorder="1" applyAlignment="1">
      <alignment horizontal="justify" vertical="top" wrapText="1"/>
    </xf>
    <xf numFmtId="0" fontId="28" fillId="0" borderId="102" xfId="0" applyFont="1" applyBorder="1" applyAlignment="1">
      <alignment horizontal="justify" vertical="top" wrapText="1"/>
    </xf>
    <xf numFmtId="0" fontId="15" fillId="38" borderId="14" xfId="0" applyFont="1" applyFill="1" applyBorder="1" applyAlignment="1">
      <alignment horizontal="center" vertical="center" wrapText="1"/>
    </xf>
    <xf numFmtId="0" fontId="15" fillId="38" borderId="17" xfId="0" applyFont="1" applyFill="1" applyBorder="1" applyAlignment="1">
      <alignment horizontal="center" vertical="center" wrapText="1"/>
    </xf>
    <xf numFmtId="0" fontId="28" fillId="0" borderId="15" xfId="0" applyFont="1" applyBorder="1" applyAlignment="1">
      <alignment horizontal="justify" vertical="top" wrapText="1"/>
    </xf>
    <xf numFmtId="0" fontId="28" fillId="0" borderId="0" xfId="0" applyFont="1" applyBorder="1" applyAlignment="1">
      <alignment horizontal="justify" vertical="top" wrapText="1"/>
    </xf>
    <xf numFmtId="0" fontId="28" fillId="0" borderId="103" xfId="0" applyFont="1" applyBorder="1" applyAlignment="1">
      <alignment horizontal="justify" vertical="top" wrapText="1"/>
    </xf>
    <xf numFmtId="0" fontId="0" fillId="35" borderId="26" xfId="0" applyFill="1" applyBorder="1" applyAlignment="1">
      <alignment horizontal="center"/>
    </xf>
    <xf numFmtId="0" fontId="0" fillId="35" borderId="93" xfId="0" applyFill="1" applyBorder="1" applyAlignment="1">
      <alignment horizontal="center"/>
    </xf>
    <xf numFmtId="0" fontId="28" fillId="0" borderId="61" xfId="0" applyFont="1" applyBorder="1" applyAlignment="1">
      <alignment horizontal="justify" vertical="top" wrapText="1"/>
    </xf>
    <xf numFmtId="0" fontId="28" fillId="0" borderId="86" xfId="0" applyFont="1" applyBorder="1" applyAlignment="1">
      <alignment horizontal="justify" vertical="top" wrapText="1"/>
    </xf>
    <xf numFmtId="0" fontId="28" fillId="0" borderId="27" xfId="0" applyFont="1" applyBorder="1" applyAlignment="1">
      <alignment horizontal="justify" vertical="top" wrapText="1"/>
    </xf>
    <xf numFmtId="0" fontId="28" fillId="0" borderId="39" xfId="0" applyFont="1" applyBorder="1" applyAlignment="1">
      <alignment horizontal="justify" vertical="top" wrapText="1"/>
    </xf>
    <xf numFmtId="0" fontId="28" fillId="0" borderId="104" xfId="0" applyFont="1" applyBorder="1" applyAlignment="1">
      <alignment horizontal="justify" vertical="top" wrapText="1"/>
    </xf>
    <xf numFmtId="0" fontId="28" fillId="0" borderId="18" xfId="0" applyFont="1" applyBorder="1" applyAlignment="1">
      <alignment horizontal="justify" vertical="top" wrapText="1"/>
    </xf>
    <xf numFmtId="0" fontId="28" fillId="0" borderId="19" xfId="0" applyFont="1" applyBorder="1" applyAlignment="1">
      <alignment horizontal="justify" vertical="top" wrapText="1"/>
    </xf>
    <xf numFmtId="0" fontId="28" fillId="0" borderId="90" xfId="0" applyFont="1" applyBorder="1" applyAlignment="1">
      <alignment horizontal="justify" vertical="top" wrapText="1"/>
    </xf>
    <xf numFmtId="0" fontId="28" fillId="0" borderId="11" xfId="0" applyFont="1" applyBorder="1" applyAlignment="1">
      <alignment horizontal="justify" vertical="top"/>
    </xf>
    <xf numFmtId="0" fontId="28" fillId="0" borderId="12" xfId="0" applyFont="1" applyBorder="1" applyAlignment="1">
      <alignment horizontal="justify" vertical="top"/>
    </xf>
    <xf numFmtId="0" fontId="28" fillId="0" borderId="100" xfId="0" applyFont="1" applyBorder="1" applyAlignment="1">
      <alignment horizontal="justify" vertical="top"/>
    </xf>
    <xf numFmtId="0" fontId="28" fillId="0" borderId="15" xfId="0" applyFont="1" applyBorder="1" applyAlignment="1">
      <alignment horizontal="justify" vertical="top"/>
    </xf>
    <xf numFmtId="0" fontId="28" fillId="0" borderId="0" xfId="0" applyFont="1" applyBorder="1" applyAlignment="1">
      <alignment horizontal="justify" vertical="top"/>
    </xf>
    <xf numFmtId="0" fontId="28" fillId="0" borderId="103" xfId="0" applyFont="1" applyBorder="1" applyAlignment="1">
      <alignment horizontal="justify" vertical="top"/>
    </xf>
    <xf numFmtId="0" fontId="28" fillId="0" borderId="27" xfId="0" applyFont="1" applyBorder="1" applyAlignment="1">
      <alignment horizontal="justify" vertical="top"/>
    </xf>
    <xf numFmtId="0" fontId="28" fillId="0" borderId="39" xfId="0" applyFont="1" applyBorder="1" applyAlignment="1">
      <alignment horizontal="justify" vertical="top"/>
    </xf>
    <xf numFmtId="0" fontId="28" fillId="0" borderId="104" xfId="0" applyFont="1" applyBorder="1" applyAlignment="1">
      <alignment horizontal="justify" vertical="top"/>
    </xf>
    <xf numFmtId="0" fontId="28" fillId="0" borderId="101" xfId="0" applyFont="1" applyBorder="1" applyAlignment="1">
      <alignment horizontal="justify" vertical="top"/>
    </xf>
    <xf numFmtId="0" fontId="28" fillId="0" borderId="72" xfId="0" applyFont="1" applyBorder="1" applyAlignment="1">
      <alignment horizontal="justify" vertical="top"/>
    </xf>
    <xf numFmtId="0" fontId="28" fillId="0" borderId="102" xfId="0" applyFont="1" applyBorder="1" applyAlignment="1">
      <alignment horizontal="justify" vertical="top"/>
    </xf>
    <xf numFmtId="0" fontId="0" fillId="0" borderId="11" xfId="0" applyFont="1" applyBorder="1" applyAlignment="1">
      <alignment horizontal="justify" vertical="top" wrapText="1"/>
    </xf>
    <xf numFmtId="0" fontId="0" fillId="0" borderId="12" xfId="0" applyFont="1" applyBorder="1" applyAlignment="1">
      <alignment horizontal="justify" vertical="top" wrapText="1"/>
    </xf>
    <xf numFmtId="0" fontId="0" fillId="0" borderId="100" xfId="0" applyFont="1" applyBorder="1" applyAlignment="1">
      <alignment horizontal="justify" vertical="top" wrapText="1"/>
    </xf>
    <xf numFmtId="0" fontId="0" fillId="0" borderId="27" xfId="0" applyFont="1" applyBorder="1" applyAlignment="1">
      <alignment horizontal="justify" vertical="top" wrapText="1"/>
    </xf>
    <xf numFmtId="0" fontId="0" fillId="0" borderId="39" xfId="0" applyFont="1" applyBorder="1" applyAlignment="1">
      <alignment horizontal="justify" vertical="top" wrapText="1"/>
    </xf>
    <xf numFmtId="0" fontId="0" fillId="0" borderId="104" xfId="0" applyFont="1" applyBorder="1" applyAlignment="1">
      <alignment horizontal="justify" vertical="top" wrapText="1"/>
    </xf>
    <xf numFmtId="0" fontId="4" fillId="0" borderId="18" xfId="0" applyFont="1" applyBorder="1" applyAlignment="1">
      <alignment vertical="top" wrapText="1"/>
    </xf>
    <xf numFmtId="197" fontId="22" fillId="39" borderId="40" xfId="0" applyNumberFormat="1" applyFont="1" applyFill="1" applyBorder="1" applyAlignment="1">
      <alignment horizontal="center" wrapText="1"/>
    </xf>
    <xf numFmtId="0" fontId="25" fillId="0" borderId="41" xfId="0" applyFont="1" applyBorder="1" applyAlignment="1">
      <alignment horizontal="center" vertical="top" wrapText="1"/>
    </xf>
    <xf numFmtId="0" fontId="22" fillId="0" borderId="40" xfId="0" applyNumberFormat="1" applyFont="1" applyBorder="1" applyAlignment="1">
      <alignment horizontal="center" wrapText="1"/>
    </xf>
    <xf numFmtId="0" fontId="25" fillId="0" borderId="41" xfId="0" applyNumberFormat="1" applyFont="1" applyBorder="1" applyAlignment="1">
      <alignment horizontal="center" vertical="top" wrapText="1"/>
    </xf>
    <xf numFmtId="0" fontId="25" fillId="0" borderId="66" xfId="0" applyNumberFormat="1" applyFont="1" applyBorder="1" applyAlignment="1">
      <alignment horizontal="center" vertical="top"/>
    </xf>
    <xf numFmtId="0" fontId="25" fillId="0" borderId="85" xfId="0" applyNumberFormat="1" applyFont="1" applyBorder="1" applyAlignment="1">
      <alignment horizontal="center" vertical="top"/>
    </xf>
    <xf numFmtId="0" fontId="24" fillId="0" borderId="40" xfId="0" applyNumberFormat="1" applyFont="1" applyBorder="1" applyAlignment="1">
      <alignment horizontal="center" wrapText="1"/>
    </xf>
    <xf numFmtId="49" fontId="22" fillId="0" borderId="40" xfId="0" applyNumberFormat="1" applyFont="1" applyBorder="1" applyAlignment="1">
      <alignment horizontal="center" wrapText="1"/>
    </xf>
    <xf numFmtId="0" fontId="22" fillId="0" borderId="82" xfId="0" applyNumberFormat="1" applyFont="1" applyBorder="1" applyAlignment="1">
      <alignment horizontal="center"/>
    </xf>
    <xf numFmtId="0" fontId="22" fillId="0" borderId="81" xfId="0" applyNumberFormat="1" applyFont="1" applyBorder="1" applyAlignment="1">
      <alignment horizontal="center"/>
    </xf>
    <xf numFmtId="0" fontId="0" fillId="0" borderId="14" xfId="0" applyFont="1" applyBorder="1" applyAlignment="1">
      <alignment horizontal="left" vertical="center"/>
    </xf>
    <xf numFmtId="0" fontId="0" fillId="0" borderId="24" xfId="0" applyFont="1" applyBorder="1" applyAlignment="1">
      <alignment horizontal="left" vertical="center"/>
    </xf>
    <xf numFmtId="0" fontId="0" fillId="0" borderId="10" xfId="0" applyFont="1" applyBorder="1" applyAlignment="1">
      <alignment horizontal="left" vertical="center"/>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25" fillId="0" borderId="63" xfId="0" applyNumberFormat="1" applyFont="1" applyBorder="1" applyAlignment="1">
      <alignment horizontal="center" vertical="top" wrapText="1"/>
    </xf>
    <xf numFmtId="0" fontId="25" fillId="0" borderId="94" xfId="0" applyNumberFormat="1" applyFont="1" applyBorder="1" applyAlignment="1">
      <alignment horizontal="center" vertical="top" wrapText="1"/>
    </xf>
    <xf numFmtId="0" fontId="1" fillId="0" borderId="10" xfId="0" applyFont="1" applyBorder="1" applyAlignment="1">
      <alignment horizontal="center" vertical="center"/>
    </xf>
    <xf numFmtId="0" fontId="16" fillId="0" borderId="14" xfId="0" applyFont="1" applyBorder="1" applyAlignment="1">
      <alignment horizontal="left" vertical="center" wrapText="1"/>
    </xf>
    <xf numFmtId="0" fontId="0" fillId="0" borderId="17"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color indexed="9"/>
      </font>
    </dxf>
    <dxf>
      <font>
        <color indexed="9"/>
      </font>
    </dxf>
    <dxf>
      <font>
        <color indexed="9"/>
      </font>
    </dxf>
    <dxf>
      <font>
        <color indexed="43"/>
      </font>
    </dxf>
    <dxf>
      <font>
        <color indexed="9"/>
      </font>
    </dxf>
    <dxf>
      <font>
        <color indexed="43"/>
      </font>
    </dxf>
    <dxf>
      <font>
        <color indexed="9"/>
      </font>
    </dxf>
    <dxf>
      <font>
        <color indexed="9"/>
      </font>
      <fill>
        <patternFill patternType="none">
          <bgColor indexed="65"/>
        </patternFill>
      </fill>
    </dxf>
    <dxf>
      <font>
        <color indexed="9"/>
      </font>
    </dxf>
    <dxf>
      <font>
        <color rgb="FFFFFFFF"/>
      </font>
      <border/>
    </dxf>
    <dxf>
      <font>
        <color rgb="FFFFFFFF"/>
      </font>
      <fill>
        <patternFill patternType="none">
          <bgColor indexed="65"/>
        </patternFill>
      </fill>
      <border/>
    </dxf>
    <dxf>
      <font>
        <color rgb="FFFFFF99"/>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19050</xdr:rowOff>
    </xdr:from>
    <xdr:to>
      <xdr:col>1</xdr:col>
      <xdr:colOff>400050</xdr:colOff>
      <xdr:row>0</xdr:row>
      <xdr:rowOff>238125</xdr:rowOff>
    </xdr:to>
    <xdr:pic>
      <xdr:nvPicPr>
        <xdr:cNvPr id="1" name="Picture 3"/>
        <xdr:cNvPicPr preferRelativeResize="1">
          <a:picLocks noChangeAspect="1"/>
        </xdr:cNvPicPr>
      </xdr:nvPicPr>
      <xdr:blipFill>
        <a:blip r:embed="rId1"/>
        <a:stretch>
          <a:fillRect/>
        </a:stretch>
      </xdr:blipFill>
      <xdr:spPr>
        <a:xfrm>
          <a:off x="276225" y="19050"/>
          <a:ext cx="447675"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P2911"/>
  <sheetViews>
    <sheetView zoomScalePageLayoutView="0" workbookViewId="0" topLeftCell="A1">
      <pane xSplit="16" ySplit="1" topLeftCell="IV2" activePane="bottomRight" state="frozen"/>
      <selection pane="topLeft" activeCell="A1" sqref="A1"/>
      <selection pane="topRight" activeCell="Q1" sqref="Q1"/>
      <selection pane="bottomLeft" activeCell="A2" sqref="A2"/>
      <selection pane="bottomRight" activeCell="C14" sqref="C14"/>
    </sheetView>
  </sheetViews>
  <sheetFormatPr defaultColWidth="9.33203125" defaultRowHeight="12.75"/>
  <cols>
    <col min="1" max="1" width="3.5" style="0" customWidth="1"/>
    <col min="2" max="2" width="30.5" style="0" customWidth="1"/>
    <col min="3" max="3" width="8.83203125" style="0" customWidth="1"/>
    <col min="4" max="4" width="20.83203125" style="0" customWidth="1"/>
    <col min="5" max="5" width="3.66015625" style="0" customWidth="1"/>
    <col min="6" max="6" width="22.5" style="0" customWidth="1"/>
    <col min="7" max="7" width="3.33203125" style="0" customWidth="1"/>
    <col min="8" max="8" width="24.16015625" style="0" customWidth="1"/>
    <col min="9" max="9" width="11.5" style="0" customWidth="1"/>
    <col min="12" max="12" width="10.16015625" style="202" hidden="1" customWidth="1"/>
    <col min="13" max="13" width="5.83203125" style="0" hidden="1" customWidth="1"/>
    <col min="14" max="14" width="10.16015625" style="0" hidden="1" customWidth="1"/>
    <col min="15" max="15" width="5" style="0" hidden="1" customWidth="1"/>
    <col min="16" max="16" width="19.83203125" style="0" hidden="1" customWidth="1"/>
  </cols>
  <sheetData>
    <row r="1" spans="2:16" ht="24" customHeight="1">
      <c r="B1" s="398" t="s">
        <v>334</v>
      </c>
      <c r="C1" s="397"/>
      <c r="L1" s="363">
        <v>37621</v>
      </c>
      <c r="N1" s="364" t="s">
        <v>264</v>
      </c>
      <c r="O1" t="s">
        <v>271</v>
      </c>
      <c r="P1" t="s">
        <v>277</v>
      </c>
    </row>
    <row r="2" spans="2:16" ht="24" customHeight="1" thickBot="1">
      <c r="B2" s="241"/>
      <c r="C2" s="202"/>
      <c r="D2" s="202"/>
      <c r="E2" s="202"/>
      <c r="L2" s="363">
        <v>37622</v>
      </c>
      <c r="N2" s="364" t="s">
        <v>265</v>
      </c>
      <c r="O2" t="s">
        <v>272</v>
      </c>
      <c r="P2" s="364" t="s">
        <v>276</v>
      </c>
    </row>
    <row r="3" spans="2:16" ht="19.5" customHeight="1" thickBot="1">
      <c r="B3" s="202" t="s">
        <v>281</v>
      </c>
      <c r="C3" s="483" t="s">
        <v>327</v>
      </c>
      <c r="D3" s="484"/>
      <c r="L3" s="363">
        <v>37623</v>
      </c>
      <c r="N3" s="364" t="s">
        <v>266</v>
      </c>
      <c r="O3" t="s">
        <v>273</v>
      </c>
      <c r="P3" s="364" t="s">
        <v>188</v>
      </c>
    </row>
    <row r="4" spans="2:16" ht="10.5" customHeight="1" thickBot="1">
      <c r="B4" s="202"/>
      <c r="C4" s="361"/>
      <c r="D4" s="361"/>
      <c r="L4" s="363">
        <v>37624</v>
      </c>
      <c r="O4" t="s">
        <v>274</v>
      </c>
      <c r="P4" s="364" t="s">
        <v>189</v>
      </c>
    </row>
    <row r="5" spans="2:16" ht="22.5" customHeight="1" thickBot="1">
      <c r="B5" s="202" t="s">
        <v>187</v>
      </c>
      <c r="C5" s="392" t="s">
        <v>340</v>
      </c>
      <c r="D5" s="453" t="s">
        <v>336</v>
      </c>
      <c r="L5" s="363">
        <v>37625</v>
      </c>
      <c r="O5" t="s">
        <v>275</v>
      </c>
      <c r="P5" s="364" t="s">
        <v>190</v>
      </c>
    </row>
    <row r="6" spans="2:12" ht="11.25" customHeight="1">
      <c r="B6" s="202"/>
      <c r="C6" s="393"/>
      <c r="D6" s="393"/>
      <c r="L6" s="363">
        <v>37626</v>
      </c>
    </row>
    <row r="7" spans="2:12" ht="9.75" customHeight="1" thickBot="1">
      <c r="B7" s="202"/>
      <c r="C7" s="393"/>
      <c r="D7" s="393"/>
      <c r="L7" s="363">
        <v>37634</v>
      </c>
    </row>
    <row r="8" spans="2:12" ht="20.25" customHeight="1" thickBot="1">
      <c r="B8" s="202" t="s">
        <v>282</v>
      </c>
      <c r="C8" s="487" t="s">
        <v>188</v>
      </c>
      <c r="D8" s="488"/>
      <c r="F8" s="394"/>
      <c r="L8" s="363">
        <v>37635</v>
      </c>
    </row>
    <row r="9" spans="2:12" ht="10.5" customHeight="1">
      <c r="B9" s="202"/>
      <c r="C9" s="394"/>
      <c r="D9" s="394"/>
      <c r="L9" s="363">
        <v>37636</v>
      </c>
    </row>
    <row r="10" spans="3:12" ht="16.5" customHeight="1" thickBot="1">
      <c r="C10" s="394"/>
      <c r="D10" s="394"/>
      <c r="L10" s="363">
        <v>37642</v>
      </c>
    </row>
    <row r="11" spans="2:12" ht="20.25" customHeight="1" thickBot="1">
      <c r="B11" t="s">
        <v>193</v>
      </c>
      <c r="C11" s="392" t="s">
        <v>335</v>
      </c>
      <c r="D11" s="453" t="s">
        <v>337</v>
      </c>
      <c r="E11" s="425"/>
      <c r="F11" s="425"/>
      <c r="G11" s="425"/>
      <c r="H11" s="425"/>
      <c r="L11" s="363">
        <v>37643</v>
      </c>
    </row>
    <row r="12" spans="2:12" ht="10.5" customHeight="1">
      <c r="B12" s="425"/>
      <c r="C12" s="426"/>
      <c r="D12" s="426"/>
      <c r="E12" s="425"/>
      <c r="F12" s="425"/>
      <c r="G12" s="425"/>
      <c r="H12" s="425"/>
      <c r="L12" s="363">
        <v>37644</v>
      </c>
    </row>
    <row r="13" spans="2:12" ht="20.25" customHeight="1">
      <c r="B13" s="425"/>
      <c r="C13" s="485"/>
      <c r="D13" s="485"/>
      <c r="E13" s="425"/>
      <c r="F13" s="427"/>
      <c r="G13" s="425"/>
      <c r="H13" s="428"/>
      <c r="L13" s="363">
        <v>37645</v>
      </c>
    </row>
    <row r="14" spans="2:12" ht="11.25" customHeight="1">
      <c r="B14" s="425"/>
      <c r="C14" s="425"/>
      <c r="D14" s="425"/>
      <c r="E14" s="425"/>
      <c r="F14" s="425"/>
      <c r="G14" s="425"/>
      <c r="H14" s="425"/>
      <c r="L14" s="363">
        <v>37646</v>
      </c>
    </row>
    <row r="15" spans="2:12" ht="20.25" customHeight="1">
      <c r="B15" s="425"/>
      <c r="C15" s="486"/>
      <c r="D15" s="486"/>
      <c r="E15" s="425"/>
      <c r="F15" s="427"/>
      <c r="G15" s="425"/>
      <c r="H15" s="427"/>
      <c r="L15" s="363">
        <v>37647</v>
      </c>
    </row>
    <row r="16" ht="12.75">
      <c r="L16" s="363">
        <v>37648</v>
      </c>
    </row>
    <row r="17" ht="20.25" customHeight="1">
      <c r="L17" s="363">
        <v>37649</v>
      </c>
    </row>
    <row r="18" spans="2:12" ht="12.75">
      <c r="B18" s="202"/>
      <c r="L18" s="363">
        <v>37650</v>
      </c>
    </row>
    <row r="19" spans="2:12" ht="12.75">
      <c r="B19" s="202"/>
      <c r="L19" s="363">
        <v>37651</v>
      </c>
    </row>
    <row r="20" spans="2:12" ht="12.75">
      <c r="B20" s="202"/>
      <c r="L20" s="363">
        <v>37652</v>
      </c>
    </row>
    <row r="21" spans="2:12" ht="12.75">
      <c r="B21" s="202"/>
      <c r="L21" s="363">
        <v>37653</v>
      </c>
    </row>
    <row r="22" spans="2:12" ht="12.75">
      <c r="B22" s="202"/>
      <c r="L22" s="363">
        <v>37654</v>
      </c>
    </row>
    <row r="23" spans="2:12" ht="12.75">
      <c r="B23" s="202"/>
      <c r="L23" s="363">
        <v>37655</v>
      </c>
    </row>
    <row r="24" spans="2:12" ht="12.75">
      <c r="B24" s="202"/>
      <c r="L24" s="363">
        <v>37656</v>
      </c>
    </row>
    <row r="25" spans="2:12" ht="12.75">
      <c r="B25" s="202"/>
      <c r="C25" s="362"/>
      <c r="D25" s="362"/>
      <c r="L25" s="363">
        <v>37657</v>
      </c>
    </row>
    <row r="26" ht="12.75">
      <c r="L26" s="363">
        <v>37658</v>
      </c>
    </row>
    <row r="27" spans="2:12" ht="12.75">
      <c r="B27" s="202"/>
      <c r="L27" s="363">
        <v>37659</v>
      </c>
    </row>
    <row r="28" ht="12.75">
      <c r="L28" s="363">
        <v>37660</v>
      </c>
    </row>
    <row r="29" ht="12.75">
      <c r="L29" s="363">
        <v>37661</v>
      </c>
    </row>
    <row r="30" ht="12.75">
      <c r="L30" s="363">
        <v>37662</v>
      </c>
    </row>
    <row r="31" spans="2:12" ht="12.75">
      <c r="B31" s="202"/>
      <c r="L31" s="363">
        <v>37663</v>
      </c>
    </row>
    <row r="32" ht="12.75">
      <c r="L32" s="363">
        <v>37664</v>
      </c>
    </row>
    <row r="33" spans="2:12" ht="12.75">
      <c r="B33" s="202"/>
      <c r="L33" s="363">
        <v>37665</v>
      </c>
    </row>
    <row r="34" spans="2:12" ht="12.75">
      <c r="B34" s="202"/>
      <c r="L34" s="363">
        <v>37666</v>
      </c>
    </row>
    <row r="35" spans="2:12" ht="12.75">
      <c r="B35" s="202"/>
      <c r="L35" s="363">
        <v>37667</v>
      </c>
    </row>
    <row r="36" spans="2:12" ht="12.75">
      <c r="B36" s="202"/>
      <c r="L36" s="363">
        <v>37668</v>
      </c>
    </row>
    <row r="37" ht="12.75">
      <c r="L37" s="363">
        <v>37669</v>
      </c>
    </row>
    <row r="38" ht="12.75">
      <c r="L38" s="363">
        <v>37670</v>
      </c>
    </row>
    <row r="39" ht="12.75">
      <c r="L39" s="363">
        <v>37671</v>
      </c>
    </row>
    <row r="40" ht="12.75">
      <c r="L40" s="363">
        <v>37672</v>
      </c>
    </row>
    <row r="41" ht="12.75">
      <c r="L41" s="363">
        <v>37673</v>
      </c>
    </row>
    <row r="42" ht="12.75">
      <c r="L42" s="363">
        <v>37674</v>
      </c>
    </row>
    <row r="43" ht="12.75">
      <c r="L43" s="363">
        <v>37675</v>
      </c>
    </row>
    <row r="44" ht="12.75">
      <c r="L44" s="363">
        <v>37676</v>
      </c>
    </row>
    <row r="45" ht="12.75">
      <c r="L45" s="363">
        <v>37677</v>
      </c>
    </row>
    <row r="46" ht="12.75">
      <c r="L46" s="363">
        <v>37678</v>
      </c>
    </row>
    <row r="47" ht="12.75">
      <c r="L47" s="363">
        <v>37679</v>
      </c>
    </row>
    <row r="48" ht="12.75">
      <c r="L48" s="363">
        <v>37680</v>
      </c>
    </row>
    <row r="49" ht="12.75">
      <c r="L49" s="363">
        <v>37681</v>
      </c>
    </row>
    <row r="50" ht="12.75">
      <c r="L50" s="363">
        <v>37682</v>
      </c>
    </row>
    <row r="51" ht="12.75">
      <c r="L51" s="363">
        <v>37683</v>
      </c>
    </row>
    <row r="52" ht="12.75">
      <c r="L52" s="363">
        <v>37684</v>
      </c>
    </row>
    <row r="53" ht="12.75">
      <c r="L53" s="363">
        <v>37685</v>
      </c>
    </row>
    <row r="54" ht="12.75">
      <c r="L54" s="363">
        <v>37686</v>
      </c>
    </row>
    <row r="55" ht="12.75">
      <c r="L55" s="363">
        <v>37687</v>
      </c>
    </row>
    <row r="56" ht="12.75">
      <c r="L56" s="363">
        <v>37688</v>
      </c>
    </row>
    <row r="57" ht="12.75">
      <c r="L57" s="363">
        <v>37689</v>
      </c>
    </row>
    <row r="58" ht="12.75">
      <c r="L58" s="363">
        <v>37690</v>
      </c>
    </row>
    <row r="59" ht="12.75">
      <c r="L59" s="363">
        <v>37691</v>
      </c>
    </row>
    <row r="60" ht="12.75">
      <c r="L60" s="363">
        <v>37692</v>
      </c>
    </row>
    <row r="61" ht="12.75">
      <c r="L61" s="363">
        <v>37693</v>
      </c>
    </row>
    <row r="62" ht="12.75">
      <c r="L62" s="363">
        <v>37694</v>
      </c>
    </row>
    <row r="63" ht="12.75">
      <c r="L63" s="363">
        <v>37695</v>
      </c>
    </row>
    <row r="64" ht="12.75">
      <c r="L64" s="363">
        <v>37696</v>
      </c>
    </row>
    <row r="65" ht="12.75">
      <c r="L65" s="363">
        <v>37697</v>
      </c>
    </row>
    <row r="66" ht="12.75">
      <c r="L66" s="363">
        <v>37698</v>
      </c>
    </row>
    <row r="67" ht="12.75">
      <c r="L67" s="363">
        <v>37699</v>
      </c>
    </row>
    <row r="68" ht="12.75">
      <c r="L68" s="363">
        <v>37700</v>
      </c>
    </row>
    <row r="69" ht="12.75">
      <c r="L69" s="363">
        <v>37701</v>
      </c>
    </row>
    <row r="70" ht="12.75">
      <c r="L70" s="363">
        <v>37702</v>
      </c>
    </row>
    <row r="71" ht="12.75">
      <c r="L71" s="363">
        <v>37703</v>
      </c>
    </row>
    <row r="72" ht="12.75">
      <c r="L72" s="363">
        <v>37704</v>
      </c>
    </row>
    <row r="73" ht="12.75">
      <c r="L73" s="363">
        <v>37705</v>
      </c>
    </row>
    <row r="74" ht="12.75">
      <c r="L74" s="363">
        <v>37706</v>
      </c>
    </row>
    <row r="75" ht="12.75">
      <c r="L75" s="363">
        <v>37707</v>
      </c>
    </row>
    <row r="76" ht="12.75">
      <c r="L76" s="363">
        <v>37708</v>
      </c>
    </row>
    <row r="77" ht="12.75">
      <c r="L77" s="363">
        <v>37709</v>
      </c>
    </row>
    <row r="78" ht="12.75">
      <c r="L78" s="363">
        <v>37710</v>
      </c>
    </row>
    <row r="79" ht="12.75">
      <c r="L79" s="363">
        <v>37711</v>
      </c>
    </row>
    <row r="80" ht="12.75">
      <c r="L80" s="363">
        <v>37712</v>
      </c>
    </row>
    <row r="81" ht="12.75">
      <c r="L81" s="363">
        <v>37713</v>
      </c>
    </row>
    <row r="82" ht="12.75">
      <c r="L82" s="363">
        <v>37714</v>
      </c>
    </row>
    <row r="83" ht="12.75">
      <c r="L83" s="363">
        <v>37715</v>
      </c>
    </row>
    <row r="84" ht="12.75">
      <c r="L84" s="363">
        <v>37716</v>
      </c>
    </row>
    <row r="85" ht="12.75">
      <c r="L85" s="363">
        <v>37717</v>
      </c>
    </row>
    <row r="86" ht="12.75">
      <c r="L86" s="363">
        <v>37718</v>
      </c>
    </row>
    <row r="87" ht="12.75">
      <c r="L87" s="363">
        <v>37719</v>
      </c>
    </row>
    <row r="88" ht="12.75">
      <c r="L88" s="363">
        <v>37720</v>
      </c>
    </row>
    <row r="89" ht="12.75">
      <c r="L89" s="363">
        <v>37721</v>
      </c>
    </row>
    <row r="90" ht="12.75">
      <c r="L90" s="363">
        <v>37722</v>
      </c>
    </row>
    <row r="91" ht="12.75">
      <c r="L91" s="363">
        <v>37723</v>
      </c>
    </row>
    <row r="92" ht="12.75">
      <c r="L92" s="363">
        <v>37724</v>
      </c>
    </row>
    <row r="93" ht="12.75">
      <c r="L93" s="363">
        <v>37725</v>
      </c>
    </row>
    <row r="94" ht="12.75">
      <c r="L94" s="363">
        <v>37726</v>
      </c>
    </row>
    <row r="95" ht="12.75">
      <c r="L95" s="363">
        <v>37727</v>
      </c>
    </row>
    <row r="96" ht="12.75">
      <c r="L96" s="363">
        <v>37728</v>
      </c>
    </row>
    <row r="97" ht="12.75">
      <c r="L97" s="363">
        <v>37729</v>
      </c>
    </row>
    <row r="98" ht="12.75">
      <c r="L98" s="363">
        <v>37730</v>
      </c>
    </row>
    <row r="99" ht="12.75">
      <c r="L99" s="363">
        <v>37731</v>
      </c>
    </row>
    <row r="100" ht="12.75">
      <c r="L100" s="363">
        <v>37732</v>
      </c>
    </row>
    <row r="101" ht="12.75">
      <c r="L101" s="363">
        <v>37733</v>
      </c>
    </row>
    <row r="102" ht="12.75">
      <c r="L102" s="363">
        <v>37734</v>
      </c>
    </row>
    <row r="103" ht="12.75">
      <c r="L103" s="363">
        <v>37735</v>
      </c>
    </row>
    <row r="104" ht="12.75">
      <c r="L104" s="363">
        <v>37736</v>
      </c>
    </row>
    <row r="105" ht="12.75">
      <c r="L105" s="363">
        <v>37737</v>
      </c>
    </row>
    <row r="106" ht="12.75">
      <c r="L106" s="363">
        <v>37738</v>
      </c>
    </row>
    <row r="107" ht="12.75">
      <c r="L107" s="363">
        <v>37739</v>
      </c>
    </row>
    <row r="108" ht="12.75">
      <c r="L108" s="363">
        <v>37740</v>
      </c>
    </row>
    <row r="109" ht="12.75">
      <c r="L109" s="363">
        <v>37741</v>
      </c>
    </row>
    <row r="110" ht="12.75">
      <c r="L110" s="363">
        <v>37742</v>
      </c>
    </row>
    <row r="111" ht="12.75">
      <c r="L111" s="363">
        <v>37743</v>
      </c>
    </row>
    <row r="112" ht="12.75">
      <c r="L112" s="363">
        <v>37744</v>
      </c>
    </row>
    <row r="113" ht="12.75">
      <c r="L113" s="363">
        <v>37745</v>
      </c>
    </row>
    <row r="114" ht="12.75">
      <c r="L114" s="363">
        <v>37746</v>
      </c>
    </row>
    <row r="115" ht="12.75">
      <c r="L115" s="363">
        <v>37747</v>
      </c>
    </row>
    <row r="116" ht="12.75">
      <c r="L116" s="363">
        <v>37748</v>
      </c>
    </row>
    <row r="117" ht="12.75">
      <c r="L117" s="363">
        <v>37749</v>
      </c>
    </row>
    <row r="118" ht="12.75">
      <c r="L118" s="363">
        <v>37750</v>
      </c>
    </row>
    <row r="119" ht="12.75">
      <c r="L119" s="363">
        <v>37751</v>
      </c>
    </row>
    <row r="120" ht="12.75">
      <c r="L120" s="363">
        <v>37752</v>
      </c>
    </row>
    <row r="121" ht="12.75">
      <c r="L121" s="363">
        <v>37753</v>
      </c>
    </row>
    <row r="122" ht="12.75">
      <c r="L122" s="363">
        <v>37754</v>
      </c>
    </row>
    <row r="123" ht="12.75">
      <c r="L123" s="363">
        <v>37755</v>
      </c>
    </row>
    <row r="124" ht="12.75">
      <c r="L124" s="363">
        <v>37756</v>
      </c>
    </row>
    <row r="125" ht="12.75">
      <c r="L125" s="363">
        <v>37757</v>
      </c>
    </row>
    <row r="126" ht="12.75">
      <c r="L126" s="363">
        <v>37758</v>
      </c>
    </row>
    <row r="127" ht="12.75">
      <c r="L127" s="363">
        <v>37759</v>
      </c>
    </row>
    <row r="128" ht="12.75">
      <c r="L128" s="363">
        <v>37760</v>
      </c>
    </row>
    <row r="129" ht="12.75">
      <c r="L129" s="363">
        <v>37761</v>
      </c>
    </row>
    <row r="130" ht="12.75">
      <c r="L130" s="363">
        <v>37762</v>
      </c>
    </row>
    <row r="131" ht="12.75">
      <c r="L131" s="363">
        <v>37763</v>
      </c>
    </row>
    <row r="132" ht="12.75">
      <c r="L132" s="363">
        <v>37764</v>
      </c>
    </row>
    <row r="133" ht="12.75">
      <c r="L133" s="363">
        <v>37765</v>
      </c>
    </row>
    <row r="134" ht="12.75">
      <c r="L134" s="363">
        <v>37766</v>
      </c>
    </row>
    <row r="135" ht="12.75">
      <c r="L135" s="363">
        <v>37767</v>
      </c>
    </row>
    <row r="136" ht="12.75">
      <c r="L136" s="363">
        <v>37768</v>
      </c>
    </row>
    <row r="137" ht="12.75">
      <c r="L137" s="363">
        <v>37769</v>
      </c>
    </row>
    <row r="138" ht="12.75">
      <c r="L138" s="363">
        <v>37770</v>
      </c>
    </row>
    <row r="139" ht="12.75">
      <c r="L139" s="363">
        <v>37771</v>
      </c>
    </row>
    <row r="140" ht="12.75">
      <c r="L140" s="363">
        <v>37772</v>
      </c>
    </row>
    <row r="141" ht="12.75">
      <c r="L141" s="363">
        <v>37773</v>
      </c>
    </row>
    <row r="142" ht="12.75">
      <c r="L142" s="363">
        <v>37774</v>
      </c>
    </row>
    <row r="143" ht="12.75">
      <c r="L143" s="363">
        <v>37775</v>
      </c>
    </row>
    <row r="144" ht="12.75">
      <c r="L144" s="363">
        <v>37776</v>
      </c>
    </row>
    <row r="145" ht="12.75">
      <c r="L145" s="363">
        <v>37777</v>
      </c>
    </row>
    <row r="146" ht="12.75">
      <c r="L146" s="363">
        <v>37778</v>
      </c>
    </row>
    <row r="147" ht="12.75">
      <c r="L147" s="363">
        <v>37779</v>
      </c>
    </row>
    <row r="148" ht="12.75">
      <c r="L148" s="363">
        <v>37780</v>
      </c>
    </row>
    <row r="149" ht="12.75">
      <c r="L149" s="363">
        <v>37781</v>
      </c>
    </row>
    <row r="150" ht="12.75">
      <c r="L150" s="363">
        <v>37782</v>
      </c>
    </row>
    <row r="151" ht="12.75">
      <c r="L151" s="363">
        <v>37783</v>
      </c>
    </row>
    <row r="152" ht="12.75">
      <c r="L152" s="363">
        <v>37784</v>
      </c>
    </row>
    <row r="153" ht="12.75">
      <c r="L153" s="363">
        <v>37785</v>
      </c>
    </row>
    <row r="154" ht="12.75">
      <c r="L154" s="363">
        <v>37786</v>
      </c>
    </row>
    <row r="155" ht="12.75">
      <c r="L155" s="363">
        <v>37787</v>
      </c>
    </row>
    <row r="156" ht="12.75">
      <c r="L156" s="363">
        <v>37788</v>
      </c>
    </row>
    <row r="157" ht="12.75">
      <c r="L157" s="363">
        <v>37789</v>
      </c>
    </row>
    <row r="158" ht="12.75">
      <c r="L158" s="363">
        <v>37790</v>
      </c>
    </row>
    <row r="159" ht="12.75">
      <c r="L159" s="363">
        <v>37791</v>
      </c>
    </row>
    <row r="160" ht="12.75">
      <c r="L160" s="363">
        <v>37792</v>
      </c>
    </row>
    <row r="161" ht="12.75">
      <c r="L161" s="363">
        <v>37793</v>
      </c>
    </row>
    <row r="162" ht="12.75">
      <c r="L162" s="363">
        <v>37794</v>
      </c>
    </row>
    <row r="163" ht="12.75">
      <c r="L163" s="363">
        <v>37795</v>
      </c>
    </row>
    <row r="164" ht="12.75">
      <c r="L164" s="363">
        <v>37796</v>
      </c>
    </row>
    <row r="165" ht="12.75">
      <c r="L165" s="363">
        <v>37797</v>
      </c>
    </row>
    <row r="166" ht="12.75">
      <c r="L166" s="363">
        <v>37798</v>
      </c>
    </row>
    <row r="167" ht="12.75">
      <c r="L167" s="363">
        <v>37799</v>
      </c>
    </row>
    <row r="168" ht="12.75">
      <c r="L168" s="363">
        <v>37800</v>
      </c>
    </row>
    <row r="169" ht="12.75">
      <c r="L169" s="363">
        <v>37801</v>
      </c>
    </row>
    <row r="170" ht="12.75">
      <c r="L170" s="363">
        <v>37802</v>
      </c>
    </row>
    <row r="171" ht="12.75">
      <c r="L171" s="363">
        <v>37803</v>
      </c>
    </row>
    <row r="172" ht="12.75">
      <c r="L172" s="363">
        <v>37804</v>
      </c>
    </row>
    <row r="173" ht="12.75">
      <c r="L173" s="363">
        <v>37805</v>
      </c>
    </row>
    <row r="174" ht="12.75">
      <c r="L174" s="363">
        <v>37806</v>
      </c>
    </row>
    <row r="175" ht="12.75">
      <c r="L175" s="363">
        <v>37807</v>
      </c>
    </row>
    <row r="176" ht="12.75">
      <c r="L176" s="363">
        <v>37808</v>
      </c>
    </row>
    <row r="177" ht="12.75">
      <c r="L177" s="363">
        <v>37809</v>
      </c>
    </row>
    <row r="178" ht="12.75">
      <c r="L178" s="363">
        <v>37810</v>
      </c>
    </row>
    <row r="179" ht="12.75">
      <c r="L179" s="363">
        <v>37811</v>
      </c>
    </row>
    <row r="180" ht="12.75">
      <c r="L180" s="363">
        <v>37812</v>
      </c>
    </row>
    <row r="181" ht="12.75">
      <c r="L181" s="363">
        <v>37813</v>
      </c>
    </row>
    <row r="182" ht="12.75">
      <c r="L182" s="363">
        <v>37814</v>
      </c>
    </row>
    <row r="183" ht="12.75">
      <c r="L183" s="363">
        <v>37815</v>
      </c>
    </row>
    <row r="184" ht="12.75">
      <c r="L184" s="363">
        <v>37816</v>
      </c>
    </row>
    <row r="185" ht="12.75">
      <c r="L185" s="363">
        <v>37817</v>
      </c>
    </row>
    <row r="186" ht="12.75">
      <c r="L186" s="363">
        <v>37818</v>
      </c>
    </row>
    <row r="187" ht="12.75">
      <c r="L187" s="363">
        <v>37819</v>
      </c>
    </row>
    <row r="188" ht="12.75">
      <c r="L188" s="363">
        <v>37820</v>
      </c>
    </row>
    <row r="189" ht="12.75">
      <c r="L189" s="363">
        <v>37821</v>
      </c>
    </row>
    <row r="190" ht="12.75">
      <c r="L190" s="363">
        <v>37822</v>
      </c>
    </row>
    <row r="191" ht="12.75">
      <c r="L191" s="363">
        <v>37823</v>
      </c>
    </row>
    <row r="192" ht="12.75">
      <c r="L192" s="363">
        <v>37824</v>
      </c>
    </row>
    <row r="193" ht="12.75">
      <c r="L193" s="363">
        <v>37825</v>
      </c>
    </row>
    <row r="194" ht="12.75">
      <c r="L194" s="363">
        <v>37826</v>
      </c>
    </row>
    <row r="195" ht="12.75">
      <c r="L195" s="363">
        <v>37827</v>
      </c>
    </row>
    <row r="196" ht="12.75">
      <c r="L196" s="363">
        <v>37828</v>
      </c>
    </row>
    <row r="197" ht="12.75">
      <c r="L197" s="363">
        <v>37829</v>
      </c>
    </row>
    <row r="198" ht="12.75">
      <c r="L198" s="363">
        <v>37830</v>
      </c>
    </row>
    <row r="199" ht="12.75">
      <c r="L199" s="363">
        <v>37831</v>
      </c>
    </row>
    <row r="200" ht="12.75">
      <c r="L200" s="363">
        <v>37832</v>
      </c>
    </row>
    <row r="201" ht="12.75">
      <c r="L201" s="363">
        <v>37833</v>
      </c>
    </row>
    <row r="202" ht="12.75">
      <c r="L202" s="363">
        <v>37834</v>
      </c>
    </row>
    <row r="203" ht="12.75">
      <c r="L203" s="363">
        <v>37835</v>
      </c>
    </row>
    <row r="204" ht="12.75">
      <c r="L204" s="363">
        <v>37836</v>
      </c>
    </row>
    <row r="205" ht="12.75">
      <c r="L205" s="363">
        <v>37837</v>
      </c>
    </row>
    <row r="206" ht="12.75">
      <c r="L206" s="363">
        <v>37838</v>
      </c>
    </row>
    <row r="207" ht="12.75">
      <c r="L207" s="363">
        <v>37839</v>
      </c>
    </row>
    <row r="208" ht="12.75">
      <c r="L208" s="363">
        <v>37840</v>
      </c>
    </row>
    <row r="209" ht="12.75">
      <c r="L209" s="363">
        <v>37841</v>
      </c>
    </row>
    <row r="210" ht="12.75">
      <c r="L210" s="363">
        <v>37842</v>
      </c>
    </row>
    <row r="211" ht="12.75">
      <c r="L211" s="363">
        <v>37843</v>
      </c>
    </row>
    <row r="212" ht="12.75">
      <c r="L212" s="363">
        <v>37844</v>
      </c>
    </row>
    <row r="213" ht="12.75">
      <c r="L213" s="363">
        <v>37845</v>
      </c>
    </row>
    <row r="214" ht="12.75">
      <c r="L214" s="363">
        <v>37846</v>
      </c>
    </row>
    <row r="215" ht="12.75">
      <c r="L215" s="363">
        <v>37847</v>
      </c>
    </row>
    <row r="216" ht="12.75">
      <c r="L216" s="363">
        <v>37848</v>
      </c>
    </row>
    <row r="217" ht="12.75">
      <c r="L217" s="363">
        <v>37849</v>
      </c>
    </row>
    <row r="218" ht="12.75">
      <c r="L218" s="363">
        <v>37850</v>
      </c>
    </row>
    <row r="219" ht="12.75">
      <c r="L219" s="363">
        <v>37851</v>
      </c>
    </row>
    <row r="220" ht="12.75">
      <c r="L220" s="363">
        <v>37852</v>
      </c>
    </row>
    <row r="221" ht="12.75">
      <c r="L221" s="363">
        <v>37853</v>
      </c>
    </row>
    <row r="222" ht="12.75">
      <c r="L222" s="363">
        <v>37854</v>
      </c>
    </row>
    <row r="223" ht="12.75">
      <c r="L223" s="363">
        <v>37855</v>
      </c>
    </row>
    <row r="224" ht="12.75">
      <c r="L224" s="363">
        <v>37856</v>
      </c>
    </row>
    <row r="225" ht="12.75">
      <c r="L225" s="363">
        <v>37857</v>
      </c>
    </row>
    <row r="226" ht="12.75">
      <c r="L226" s="363">
        <v>37858</v>
      </c>
    </row>
    <row r="227" ht="12.75">
      <c r="L227" s="363">
        <v>37859</v>
      </c>
    </row>
    <row r="228" ht="12.75">
      <c r="L228" s="363">
        <v>37860</v>
      </c>
    </row>
    <row r="229" ht="12.75">
      <c r="L229" s="363">
        <v>37861</v>
      </c>
    </row>
    <row r="230" ht="12.75">
      <c r="L230" s="363">
        <v>37862</v>
      </c>
    </row>
    <row r="231" ht="12.75">
      <c r="L231" s="363">
        <v>37863</v>
      </c>
    </row>
    <row r="232" ht="12.75">
      <c r="L232" s="363">
        <v>37864</v>
      </c>
    </row>
    <row r="233" ht="12.75">
      <c r="L233" s="363">
        <v>37865</v>
      </c>
    </row>
    <row r="234" ht="12.75">
      <c r="L234" s="363">
        <v>37866</v>
      </c>
    </row>
    <row r="235" ht="12.75">
      <c r="L235" s="363">
        <v>37867</v>
      </c>
    </row>
    <row r="236" ht="12.75">
      <c r="L236" s="363">
        <v>37868</v>
      </c>
    </row>
    <row r="237" ht="12.75">
      <c r="L237" s="363">
        <v>37869</v>
      </c>
    </row>
    <row r="238" ht="12.75">
      <c r="L238" s="363">
        <v>37870</v>
      </c>
    </row>
    <row r="239" ht="12.75">
      <c r="L239" s="363">
        <v>37871</v>
      </c>
    </row>
    <row r="240" ht="12.75">
      <c r="L240" s="363">
        <v>37872</v>
      </c>
    </row>
    <row r="241" ht="12.75">
      <c r="L241" s="363">
        <v>37873</v>
      </c>
    </row>
    <row r="242" ht="12.75">
      <c r="L242" s="363">
        <v>37874</v>
      </c>
    </row>
    <row r="243" ht="12.75">
      <c r="L243" s="363">
        <v>37875</v>
      </c>
    </row>
    <row r="244" ht="12.75">
      <c r="L244" s="363">
        <v>37876</v>
      </c>
    </row>
    <row r="245" ht="12.75">
      <c r="L245" s="363">
        <v>37877</v>
      </c>
    </row>
    <row r="246" ht="12.75">
      <c r="L246" s="363">
        <v>37878</v>
      </c>
    </row>
    <row r="247" ht="12.75">
      <c r="L247" s="363">
        <v>37879</v>
      </c>
    </row>
    <row r="248" ht="12.75">
      <c r="L248" s="363">
        <v>37880</v>
      </c>
    </row>
    <row r="249" ht="12.75">
      <c r="L249" s="363">
        <v>37881</v>
      </c>
    </row>
    <row r="250" ht="12.75">
      <c r="L250" s="363">
        <v>37882</v>
      </c>
    </row>
    <row r="251" ht="12.75">
      <c r="L251" s="363">
        <v>37883</v>
      </c>
    </row>
    <row r="252" ht="12.75">
      <c r="L252" s="363">
        <v>37884</v>
      </c>
    </row>
    <row r="253" ht="12.75">
      <c r="L253" s="363">
        <v>37885</v>
      </c>
    </row>
    <row r="254" ht="12.75">
      <c r="L254" s="363">
        <v>37886</v>
      </c>
    </row>
    <row r="255" ht="12.75">
      <c r="L255" s="363">
        <v>37887</v>
      </c>
    </row>
    <row r="256" ht="12.75">
      <c r="L256" s="363">
        <v>37888</v>
      </c>
    </row>
    <row r="257" ht="12.75">
      <c r="L257" s="363">
        <v>37889</v>
      </c>
    </row>
    <row r="258" ht="12.75">
      <c r="L258" s="363">
        <v>37890</v>
      </c>
    </row>
    <row r="259" ht="12.75">
      <c r="L259" s="363">
        <v>37891</v>
      </c>
    </row>
    <row r="260" ht="12.75">
      <c r="L260" s="363">
        <v>37892</v>
      </c>
    </row>
    <row r="261" ht="12.75">
      <c r="L261" s="363">
        <v>37893</v>
      </c>
    </row>
    <row r="262" ht="12.75">
      <c r="L262" s="363">
        <v>37894</v>
      </c>
    </row>
    <row r="263" ht="12.75">
      <c r="L263" s="363">
        <v>37895</v>
      </c>
    </row>
    <row r="264" ht="12.75">
      <c r="L264" s="363">
        <v>37896</v>
      </c>
    </row>
    <row r="265" ht="12.75">
      <c r="L265" s="363">
        <v>37897</v>
      </c>
    </row>
    <row r="266" ht="12.75">
      <c r="L266" s="363">
        <v>37898</v>
      </c>
    </row>
    <row r="267" ht="12.75">
      <c r="L267" s="363">
        <v>37899</v>
      </c>
    </row>
    <row r="268" ht="12.75">
      <c r="L268" s="363">
        <v>37900</v>
      </c>
    </row>
    <row r="269" ht="12.75">
      <c r="L269" s="363">
        <v>37901</v>
      </c>
    </row>
    <row r="270" ht="12.75">
      <c r="L270" s="363">
        <v>37902</v>
      </c>
    </row>
    <row r="271" ht="12.75">
      <c r="L271" s="363">
        <v>37903</v>
      </c>
    </row>
    <row r="272" ht="12.75">
      <c r="L272" s="363">
        <v>37904</v>
      </c>
    </row>
    <row r="273" ht="12.75">
      <c r="L273" s="363">
        <v>37905</v>
      </c>
    </row>
    <row r="274" ht="12.75">
      <c r="L274" s="363">
        <v>37906</v>
      </c>
    </row>
    <row r="275" ht="12.75">
      <c r="L275" s="363">
        <v>37907</v>
      </c>
    </row>
    <row r="276" ht="12.75">
      <c r="L276" s="363">
        <v>37908</v>
      </c>
    </row>
    <row r="277" ht="12.75">
      <c r="L277" s="363">
        <v>37909</v>
      </c>
    </row>
    <row r="278" ht="12.75">
      <c r="L278" s="363">
        <v>37910</v>
      </c>
    </row>
    <row r="279" ht="12.75">
      <c r="L279" s="363">
        <v>37911</v>
      </c>
    </row>
    <row r="280" ht="12.75">
      <c r="L280" s="363">
        <v>37912</v>
      </c>
    </row>
    <row r="281" ht="12.75">
      <c r="L281" s="363">
        <v>37913</v>
      </c>
    </row>
    <row r="282" ht="12.75">
      <c r="L282" s="363">
        <v>37914</v>
      </c>
    </row>
    <row r="283" ht="12.75">
      <c r="L283" s="363">
        <v>37915</v>
      </c>
    </row>
    <row r="284" ht="12.75">
      <c r="L284" s="363">
        <v>37916</v>
      </c>
    </row>
    <row r="285" ht="12.75">
      <c r="L285" s="363">
        <v>37917</v>
      </c>
    </row>
    <row r="286" ht="12.75">
      <c r="L286" s="363">
        <v>37918</v>
      </c>
    </row>
    <row r="287" ht="12.75">
      <c r="L287" s="363">
        <v>37919</v>
      </c>
    </row>
    <row r="288" ht="12.75">
      <c r="L288" s="363">
        <v>37920</v>
      </c>
    </row>
    <row r="289" ht="12.75">
      <c r="L289" s="363">
        <v>37921</v>
      </c>
    </row>
    <row r="290" ht="12.75">
      <c r="L290" s="363">
        <v>37922</v>
      </c>
    </row>
    <row r="291" ht="12.75">
      <c r="L291" s="363">
        <v>37923</v>
      </c>
    </row>
    <row r="292" ht="12.75">
      <c r="L292" s="363">
        <v>37924</v>
      </c>
    </row>
    <row r="293" ht="12.75">
      <c r="L293" s="363">
        <v>37925</v>
      </c>
    </row>
    <row r="294" ht="12.75">
      <c r="L294" s="363">
        <v>37926</v>
      </c>
    </row>
    <row r="295" ht="12.75">
      <c r="L295" s="363">
        <v>37927</v>
      </c>
    </row>
    <row r="296" ht="12.75">
      <c r="L296" s="363">
        <v>37928</v>
      </c>
    </row>
    <row r="297" ht="12.75">
      <c r="L297" s="363">
        <v>37929</v>
      </c>
    </row>
    <row r="298" ht="12.75">
      <c r="L298" s="363">
        <v>37930</v>
      </c>
    </row>
    <row r="299" ht="12.75">
      <c r="L299" s="363">
        <v>37931</v>
      </c>
    </row>
    <row r="300" ht="12.75">
      <c r="L300" s="363">
        <v>37932</v>
      </c>
    </row>
    <row r="301" ht="12.75">
      <c r="L301" s="363">
        <v>37933</v>
      </c>
    </row>
    <row r="302" ht="12.75">
      <c r="L302" s="363">
        <v>37934</v>
      </c>
    </row>
    <row r="303" ht="12.75">
      <c r="L303" s="363">
        <v>37935</v>
      </c>
    </row>
    <row r="304" ht="12.75">
      <c r="L304" s="363">
        <v>37936</v>
      </c>
    </row>
    <row r="305" ht="12.75">
      <c r="L305" s="363">
        <v>37937</v>
      </c>
    </row>
    <row r="306" ht="12.75">
      <c r="L306" s="363">
        <v>37938</v>
      </c>
    </row>
    <row r="307" ht="12.75">
      <c r="L307" s="363">
        <v>37939</v>
      </c>
    </row>
    <row r="308" ht="12.75">
      <c r="L308" s="363">
        <v>37940</v>
      </c>
    </row>
    <row r="309" ht="12.75">
      <c r="L309" s="363">
        <v>37941</v>
      </c>
    </row>
    <row r="310" ht="12.75">
      <c r="L310" s="363">
        <v>37942</v>
      </c>
    </row>
    <row r="311" ht="12.75">
      <c r="L311" s="363">
        <v>37943</v>
      </c>
    </row>
    <row r="312" ht="12.75">
      <c r="L312" s="363">
        <v>37944</v>
      </c>
    </row>
    <row r="313" ht="12.75">
      <c r="L313" s="363">
        <v>37945</v>
      </c>
    </row>
    <row r="314" ht="12.75">
      <c r="L314" s="363">
        <v>37946</v>
      </c>
    </row>
    <row r="315" ht="12.75">
      <c r="L315" s="363">
        <v>37947</v>
      </c>
    </row>
    <row r="316" ht="12.75">
      <c r="L316" s="363">
        <v>37948</v>
      </c>
    </row>
    <row r="317" ht="12.75">
      <c r="L317" s="363">
        <v>37949</v>
      </c>
    </row>
    <row r="318" ht="12.75">
      <c r="L318" s="363">
        <v>37950</v>
      </c>
    </row>
    <row r="319" ht="12.75">
      <c r="L319" s="363">
        <v>37951</v>
      </c>
    </row>
    <row r="320" ht="12.75">
      <c r="L320" s="363">
        <v>37952</v>
      </c>
    </row>
    <row r="321" ht="12.75">
      <c r="L321" s="363">
        <v>37953</v>
      </c>
    </row>
    <row r="322" ht="12.75">
      <c r="L322" s="363">
        <v>37954</v>
      </c>
    </row>
    <row r="323" ht="12.75">
      <c r="L323" s="363">
        <v>37955</v>
      </c>
    </row>
    <row r="324" ht="12.75">
      <c r="L324" s="363">
        <v>37956</v>
      </c>
    </row>
    <row r="325" ht="12.75">
      <c r="L325" s="363">
        <v>37957</v>
      </c>
    </row>
    <row r="326" ht="12.75">
      <c r="L326" s="363">
        <v>37958</v>
      </c>
    </row>
    <row r="327" ht="12.75">
      <c r="L327" s="363">
        <v>37959</v>
      </c>
    </row>
    <row r="328" ht="12.75">
      <c r="L328" s="363">
        <v>37960</v>
      </c>
    </row>
    <row r="329" ht="12.75">
      <c r="L329" s="363">
        <v>37961</v>
      </c>
    </row>
    <row r="330" ht="12.75">
      <c r="L330" s="363">
        <v>37962</v>
      </c>
    </row>
    <row r="331" ht="12.75">
      <c r="L331" s="363">
        <v>37963</v>
      </c>
    </row>
    <row r="332" ht="12.75">
      <c r="L332" s="363">
        <v>37964</v>
      </c>
    </row>
    <row r="333" ht="12.75">
      <c r="L333" s="363">
        <v>37965</v>
      </c>
    </row>
    <row r="334" ht="12.75">
      <c r="L334" s="363">
        <v>37966</v>
      </c>
    </row>
    <row r="335" ht="12.75">
      <c r="L335" s="363">
        <v>37967</v>
      </c>
    </row>
    <row r="336" ht="12.75">
      <c r="L336" s="363">
        <v>37968</v>
      </c>
    </row>
    <row r="337" ht="12.75">
      <c r="L337" s="363">
        <v>37969</v>
      </c>
    </row>
    <row r="338" ht="12.75">
      <c r="L338" s="363">
        <v>37970</v>
      </c>
    </row>
    <row r="339" ht="12.75">
      <c r="L339" s="363">
        <v>37971</v>
      </c>
    </row>
    <row r="340" ht="12.75">
      <c r="L340" s="363">
        <v>37972</v>
      </c>
    </row>
    <row r="341" ht="12.75">
      <c r="L341" s="363">
        <v>37973</v>
      </c>
    </row>
    <row r="342" ht="12.75">
      <c r="L342" s="363">
        <v>37974</v>
      </c>
    </row>
    <row r="343" ht="12.75">
      <c r="L343" s="363">
        <v>37975</v>
      </c>
    </row>
    <row r="344" ht="12.75">
      <c r="L344" s="363">
        <v>37976</v>
      </c>
    </row>
    <row r="345" ht="12.75">
      <c r="L345" s="363">
        <v>37977</v>
      </c>
    </row>
    <row r="346" ht="12.75">
      <c r="L346" s="363">
        <v>37978</v>
      </c>
    </row>
    <row r="347" ht="12.75">
      <c r="L347" s="363">
        <v>37979</v>
      </c>
    </row>
    <row r="348" ht="12.75">
      <c r="L348" s="363">
        <v>37980</v>
      </c>
    </row>
    <row r="349" ht="12.75">
      <c r="L349" s="363">
        <v>37981</v>
      </c>
    </row>
    <row r="350" ht="12.75">
      <c r="L350" s="363">
        <v>37982</v>
      </c>
    </row>
    <row r="351" ht="12.75">
      <c r="L351" s="363">
        <v>37983</v>
      </c>
    </row>
    <row r="352" ht="12.75">
      <c r="L352" s="363">
        <v>37984</v>
      </c>
    </row>
    <row r="353" ht="12.75">
      <c r="L353" s="363">
        <v>37985</v>
      </c>
    </row>
    <row r="354" ht="12.75">
      <c r="L354" s="363">
        <v>37986</v>
      </c>
    </row>
    <row r="355" ht="12.75">
      <c r="L355" s="363">
        <v>37987</v>
      </c>
    </row>
    <row r="356" ht="12.75">
      <c r="L356" s="363">
        <v>37988</v>
      </c>
    </row>
    <row r="357" ht="12.75">
      <c r="L357" s="363">
        <v>37989</v>
      </c>
    </row>
    <row r="358" ht="12.75">
      <c r="L358" s="363">
        <v>37990</v>
      </c>
    </row>
    <row r="359" ht="12.75">
      <c r="L359" s="363">
        <v>37991</v>
      </c>
    </row>
    <row r="360" ht="12.75">
      <c r="L360" s="363">
        <v>37992</v>
      </c>
    </row>
    <row r="361" ht="12.75">
      <c r="L361" s="363">
        <v>37993</v>
      </c>
    </row>
    <row r="362" ht="12.75">
      <c r="L362" s="363">
        <v>37994</v>
      </c>
    </row>
    <row r="363" ht="12.75">
      <c r="L363" s="363">
        <v>37995</v>
      </c>
    </row>
    <row r="364" ht="12.75">
      <c r="L364" s="363">
        <v>37996</v>
      </c>
    </row>
    <row r="365" ht="12.75">
      <c r="L365" s="363">
        <v>37997</v>
      </c>
    </row>
    <row r="366" ht="12.75">
      <c r="L366" s="363">
        <v>37998</v>
      </c>
    </row>
    <row r="367" ht="12.75">
      <c r="L367" s="363">
        <v>37999</v>
      </c>
    </row>
    <row r="368" ht="12.75">
      <c r="L368" s="363">
        <v>38000</v>
      </c>
    </row>
    <row r="369" ht="12.75">
      <c r="L369" s="363">
        <v>38001</v>
      </c>
    </row>
    <row r="370" ht="12.75">
      <c r="L370" s="363">
        <v>38002</v>
      </c>
    </row>
    <row r="371" ht="12.75">
      <c r="L371" s="363">
        <v>38003</v>
      </c>
    </row>
    <row r="372" ht="12.75">
      <c r="L372" s="363">
        <v>38004</v>
      </c>
    </row>
    <row r="373" ht="12.75">
      <c r="L373" s="363">
        <v>38005</v>
      </c>
    </row>
    <row r="374" ht="12.75">
      <c r="L374" s="363">
        <v>38006</v>
      </c>
    </row>
    <row r="375" ht="12.75">
      <c r="L375" s="363">
        <v>38007</v>
      </c>
    </row>
    <row r="376" ht="12.75">
      <c r="L376" s="363">
        <v>38008</v>
      </c>
    </row>
    <row r="377" ht="12.75">
      <c r="L377" s="363">
        <v>38009</v>
      </c>
    </row>
    <row r="378" ht="12.75">
      <c r="L378" s="363">
        <v>38010</v>
      </c>
    </row>
    <row r="379" ht="12.75">
      <c r="L379" s="363">
        <v>38011</v>
      </c>
    </row>
    <row r="380" ht="12.75">
      <c r="L380" s="363">
        <v>38012</v>
      </c>
    </row>
    <row r="381" ht="12.75">
      <c r="L381" s="363">
        <v>38013</v>
      </c>
    </row>
    <row r="382" ht="12.75">
      <c r="L382" s="363">
        <v>38014</v>
      </c>
    </row>
    <row r="383" ht="12.75">
      <c r="L383" s="363">
        <v>38015</v>
      </c>
    </row>
    <row r="384" ht="12.75">
      <c r="L384" s="363">
        <v>38016</v>
      </c>
    </row>
    <row r="385" ht="12.75">
      <c r="L385" s="363">
        <v>38017</v>
      </c>
    </row>
    <row r="386" ht="12.75">
      <c r="L386" s="363">
        <v>38018</v>
      </c>
    </row>
    <row r="387" ht="12.75">
      <c r="L387" s="363">
        <v>38019</v>
      </c>
    </row>
    <row r="388" ht="12.75">
      <c r="L388" s="363">
        <v>38020</v>
      </c>
    </row>
    <row r="389" ht="12.75">
      <c r="L389" s="363">
        <v>38021</v>
      </c>
    </row>
    <row r="390" ht="12.75">
      <c r="L390" s="363">
        <v>38022</v>
      </c>
    </row>
    <row r="391" ht="12.75">
      <c r="L391" s="363">
        <v>38023</v>
      </c>
    </row>
    <row r="392" ht="12.75">
      <c r="L392" s="363">
        <v>38024</v>
      </c>
    </row>
    <row r="393" ht="12.75">
      <c r="L393" s="363">
        <v>38025</v>
      </c>
    </row>
    <row r="394" ht="12.75">
      <c r="L394" s="363">
        <v>38026</v>
      </c>
    </row>
    <row r="395" ht="12.75">
      <c r="L395" s="363">
        <v>38027</v>
      </c>
    </row>
    <row r="396" ht="12.75">
      <c r="L396" s="363">
        <v>38028</v>
      </c>
    </row>
    <row r="397" ht="12.75">
      <c r="L397" s="363">
        <v>38029</v>
      </c>
    </row>
    <row r="398" ht="12.75">
      <c r="L398" s="363">
        <v>38030</v>
      </c>
    </row>
    <row r="399" ht="12.75">
      <c r="L399" s="363">
        <v>38031</v>
      </c>
    </row>
    <row r="400" ht="12.75">
      <c r="L400" s="363">
        <v>38032</v>
      </c>
    </row>
    <row r="401" ht="12.75">
      <c r="L401" s="363">
        <v>38033</v>
      </c>
    </row>
    <row r="402" ht="12.75">
      <c r="L402" s="363">
        <v>38034</v>
      </c>
    </row>
    <row r="403" ht="12.75">
      <c r="L403" s="363">
        <v>38035</v>
      </c>
    </row>
    <row r="404" ht="12.75">
      <c r="L404" s="363">
        <v>38036</v>
      </c>
    </row>
    <row r="405" ht="12.75">
      <c r="L405" s="363">
        <v>38037</v>
      </c>
    </row>
    <row r="406" ht="12.75">
      <c r="L406" s="363">
        <v>38038</v>
      </c>
    </row>
    <row r="407" ht="12.75">
      <c r="L407" s="363">
        <v>38039</v>
      </c>
    </row>
    <row r="408" ht="12.75">
      <c r="L408" s="363">
        <v>38040</v>
      </c>
    </row>
    <row r="409" ht="12.75">
      <c r="L409" s="363">
        <v>38041</v>
      </c>
    </row>
    <row r="410" ht="12.75">
      <c r="L410" s="363">
        <v>38042</v>
      </c>
    </row>
    <row r="411" ht="12.75">
      <c r="L411" s="363">
        <v>38043</v>
      </c>
    </row>
    <row r="412" ht="12.75">
      <c r="L412" s="363">
        <v>38044</v>
      </c>
    </row>
    <row r="413" ht="12.75">
      <c r="L413" s="363">
        <v>38045</v>
      </c>
    </row>
    <row r="414" ht="12.75">
      <c r="L414" s="363">
        <v>38046</v>
      </c>
    </row>
    <row r="415" ht="12.75">
      <c r="L415" s="363">
        <v>38047</v>
      </c>
    </row>
    <row r="416" ht="12.75">
      <c r="L416" s="363">
        <v>38048</v>
      </c>
    </row>
    <row r="417" ht="12.75">
      <c r="L417" s="363">
        <v>38049</v>
      </c>
    </row>
    <row r="418" ht="12.75">
      <c r="L418" s="363">
        <v>38050</v>
      </c>
    </row>
    <row r="419" ht="12.75">
      <c r="L419" s="363">
        <v>38051</v>
      </c>
    </row>
    <row r="420" ht="12.75">
      <c r="L420" s="363">
        <v>38052</v>
      </c>
    </row>
    <row r="421" ht="12.75">
      <c r="L421" s="363">
        <v>38053</v>
      </c>
    </row>
    <row r="422" ht="12.75">
      <c r="L422" s="363">
        <v>38054</v>
      </c>
    </row>
    <row r="423" ht="12.75">
      <c r="L423" s="363">
        <v>38055</v>
      </c>
    </row>
    <row r="424" ht="12.75">
      <c r="L424" s="363">
        <v>38056</v>
      </c>
    </row>
    <row r="425" ht="12.75">
      <c r="L425" s="363">
        <v>38057</v>
      </c>
    </row>
    <row r="426" ht="12.75">
      <c r="L426" s="363">
        <v>38058</v>
      </c>
    </row>
    <row r="427" ht="12.75">
      <c r="L427" s="363">
        <v>38059</v>
      </c>
    </row>
    <row r="428" ht="12.75">
      <c r="L428" s="363">
        <v>38060</v>
      </c>
    </row>
    <row r="429" ht="12.75">
      <c r="L429" s="363">
        <v>38061</v>
      </c>
    </row>
    <row r="430" ht="12.75">
      <c r="L430" s="363">
        <v>38062</v>
      </c>
    </row>
    <row r="431" ht="12.75">
      <c r="L431" s="363">
        <v>38063</v>
      </c>
    </row>
    <row r="432" ht="12.75">
      <c r="L432" s="363">
        <v>38064</v>
      </c>
    </row>
    <row r="433" ht="12.75">
      <c r="L433" s="363">
        <v>38065</v>
      </c>
    </row>
    <row r="434" ht="12.75">
      <c r="L434" s="363">
        <v>38066</v>
      </c>
    </row>
    <row r="435" ht="12.75">
      <c r="L435" s="363">
        <v>38067</v>
      </c>
    </row>
    <row r="436" ht="12.75">
      <c r="L436" s="363">
        <v>38068</v>
      </c>
    </row>
    <row r="437" ht="12.75">
      <c r="L437" s="363">
        <v>38069</v>
      </c>
    </row>
    <row r="438" ht="12.75">
      <c r="L438" s="363">
        <v>38070</v>
      </c>
    </row>
    <row r="439" ht="12.75">
      <c r="L439" s="363">
        <v>38071</v>
      </c>
    </row>
    <row r="440" ht="12.75">
      <c r="L440" s="363">
        <v>38072</v>
      </c>
    </row>
    <row r="441" ht="12.75">
      <c r="L441" s="363">
        <v>38073</v>
      </c>
    </row>
    <row r="442" ht="12.75">
      <c r="L442" s="363">
        <v>38074</v>
      </c>
    </row>
    <row r="443" ht="12.75">
      <c r="L443" s="363">
        <v>38075</v>
      </c>
    </row>
    <row r="444" ht="12.75">
      <c r="L444" s="363">
        <v>38076</v>
      </c>
    </row>
    <row r="445" ht="12.75">
      <c r="L445" s="363">
        <v>38077</v>
      </c>
    </row>
    <row r="446" ht="12.75">
      <c r="L446" s="363">
        <v>38078</v>
      </c>
    </row>
    <row r="447" ht="12.75">
      <c r="L447" s="363">
        <v>38079</v>
      </c>
    </row>
    <row r="448" ht="12.75">
      <c r="L448" s="363">
        <v>38080</v>
      </c>
    </row>
    <row r="449" ht="12.75">
      <c r="L449" s="363">
        <v>38081</v>
      </c>
    </row>
    <row r="450" ht="12.75">
      <c r="L450" s="363">
        <v>38082</v>
      </c>
    </row>
    <row r="451" ht="12.75">
      <c r="L451" s="363">
        <v>38083</v>
      </c>
    </row>
    <row r="452" ht="12.75">
      <c r="L452" s="363">
        <v>38084</v>
      </c>
    </row>
    <row r="453" ht="12.75">
      <c r="L453" s="363">
        <v>38085</v>
      </c>
    </row>
    <row r="454" ht="12.75">
      <c r="L454" s="363">
        <v>38086</v>
      </c>
    </row>
    <row r="455" ht="12.75">
      <c r="L455" s="363">
        <v>38087</v>
      </c>
    </row>
    <row r="456" ht="12.75">
      <c r="L456" s="363">
        <v>38088</v>
      </c>
    </row>
    <row r="457" ht="12.75">
      <c r="L457" s="363">
        <v>38089</v>
      </c>
    </row>
    <row r="458" ht="12.75">
      <c r="L458" s="363">
        <v>38090</v>
      </c>
    </row>
    <row r="459" ht="12.75">
      <c r="L459" s="363">
        <v>38091</v>
      </c>
    </row>
    <row r="460" ht="12.75">
      <c r="L460" s="363">
        <v>38092</v>
      </c>
    </row>
    <row r="461" ht="12.75">
      <c r="L461" s="363">
        <v>38093</v>
      </c>
    </row>
    <row r="462" ht="12.75">
      <c r="L462" s="363">
        <v>38094</v>
      </c>
    </row>
    <row r="463" ht="12.75">
      <c r="L463" s="363">
        <v>38095</v>
      </c>
    </row>
    <row r="464" ht="12.75">
      <c r="L464" s="363">
        <v>38096</v>
      </c>
    </row>
    <row r="465" ht="12.75">
      <c r="L465" s="363">
        <v>38097</v>
      </c>
    </row>
    <row r="466" ht="12.75">
      <c r="L466" s="363">
        <v>38098</v>
      </c>
    </row>
    <row r="467" ht="12.75">
      <c r="L467" s="363">
        <v>38099</v>
      </c>
    </row>
    <row r="468" ht="12.75">
      <c r="L468" s="363">
        <v>38100</v>
      </c>
    </row>
    <row r="469" ht="12.75">
      <c r="L469" s="363">
        <v>38101</v>
      </c>
    </row>
    <row r="470" ht="12.75">
      <c r="L470" s="363">
        <v>38102</v>
      </c>
    </row>
    <row r="471" ht="12.75">
      <c r="L471" s="363">
        <v>38103</v>
      </c>
    </row>
    <row r="472" ht="12.75">
      <c r="L472" s="363">
        <v>38104</v>
      </c>
    </row>
    <row r="473" ht="12.75">
      <c r="L473" s="363">
        <v>38105</v>
      </c>
    </row>
    <row r="474" ht="12.75">
      <c r="L474" s="363">
        <v>38106</v>
      </c>
    </row>
    <row r="475" ht="12.75">
      <c r="L475" s="363">
        <v>38107</v>
      </c>
    </row>
    <row r="476" ht="12.75">
      <c r="L476" s="363">
        <v>38108</v>
      </c>
    </row>
    <row r="477" ht="12.75">
      <c r="L477" s="363">
        <v>38109</v>
      </c>
    </row>
    <row r="478" ht="12.75">
      <c r="L478" s="363">
        <v>38110</v>
      </c>
    </row>
    <row r="479" ht="12.75">
      <c r="L479" s="363">
        <v>38111</v>
      </c>
    </row>
    <row r="480" ht="12.75">
      <c r="L480" s="363">
        <v>38112</v>
      </c>
    </row>
    <row r="481" ht="12.75">
      <c r="L481" s="363">
        <v>38113</v>
      </c>
    </row>
    <row r="482" ht="12.75">
      <c r="L482" s="363">
        <v>38114</v>
      </c>
    </row>
    <row r="483" ht="12.75">
      <c r="L483" s="363">
        <v>38115</v>
      </c>
    </row>
    <row r="484" ht="12.75">
      <c r="L484" s="363">
        <v>38116</v>
      </c>
    </row>
    <row r="485" ht="12.75">
      <c r="L485" s="363">
        <v>38117</v>
      </c>
    </row>
    <row r="486" ht="12.75">
      <c r="L486" s="363">
        <v>38118</v>
      </c>
    </row>
    <row r="487" ht="12.75">
      <c r="L487" s="363">
        <v>38119</v>
      </c>
    </row>
    <row r="488" ht="12.75">
      <c r="L488" s="363">
        <v>38120</v>
      </c>
    </row>
    <row r="489" ht="12.75">
      <c r="L489" s="363">
        <v>38121</v>
      </c>
    </row>
    <row r="490" ht="12.75">
      <c r="L490" s="363">
        <v>38122</v>
      </c>
    </row>
    <row r="491" ht="12.75">
      <c r="L491" s="363">
        <v>38123</v>
      </c>
    </row>
    <row r="492" ht="12.75">
      <c r="L492" s="363">
        <v>38124</v>
      </c>
    </row>
    <row r="493" ht="12.75">
      <c r="L493" s="363">
        <v>38125</v>
      </c>
    </row>
    <row r="494" ht="12.75">
      <c r="L494" s="363">
        <v>38126</v>
      </c>
    </row>
    <row r="495" ht="12.75">
      <c r="L495" s="363">
        <v>38127</v>
      </c>
    </row>
    <row r="496" ht="12.75">
      <c r="L496" s="363">
        <v>38128</v>
      </c>
    </row>
    <row r="497" ht="12.75">
      <c r="L497" s="363">
        <v>38129</v>
      </c>
    </row>
    <row r="498" ht="12.75">
      <c r="L498" s="363">
        <v>38130</v>
      </c>
    </row>
    <row r="499" ht="12.75">
      <c r="L499" s="363">
        <v>38131</v>
      </c>
    </row>
    <row r="500" ht="12.75">
      <c r="L500" s="363">
        <v>38132</v>
      </c>
    </row>
    <row r="501" ht="12.75">
      <c r="L501" s="363">
        <v>38133</v>
      </c>
    </row>
    <row r="502" ht="12.75">
      <c r="L502" s="363">
        <v>38134</v>
      </c>
    </row>
    <row r="503" ht="12.75">
      <c r="L503" s="363">
        <v>38135</v>
      </c>
    </row>
    <row r="504" ht="12.75">
      <c r="L504" s="363">
        <v>38136</v>
      </c>
    </row>
    <row r="505" ht="12.75">
      <c r="L505" s="363">
        <v>38137</v>
      </c>
    </row>
    <row r="506" ht="12.75">
      <c r="L506" s="363">
        <v>38138</v>
      </c>
    </row>
    <row r="507" ht="12.75">
      <c r="L507" s="363">
        <v>38139</v>
      </c>
    </row>
    <row r="508" ht="12.75">
      <c r="L508" s="363">
        <v>38140</v>
      </c>
    </row>
    <row r="509" ht="12.75">
      <c r="L509" s="363">
        <v>38141</v>
      </c>
    </row>
    <row r="510" ht="12.75">
      <c r="L510" s="363">
        <v>38142</v>
      </c>
    </row>
    <row r="511" ht="12.75">
      <c r="L511" s="363">
        <v>38143</v>
      </c>
    </row>
    <row r="512" ht="12.75">
      <c r="L512" s="363">
        <v>38144</v>
      </c>
    </row>
    <row r="513" ht="12.75">
      <c r="L513" s="363">
        <v>38145</v>
      </c>
    </row>
    <row r="514" ht="12.75">
      <c r="L514" s="363">
        <v>38146</v>
      </c>
    </row>
    <row r="515" ht="12.75">
      <c r="L515" s="363">
        <v>38147</v>
      </c>
    </row>
    <row r="516" ht="12.75">
      <c r="L516" s="363">
        <v>38148</v>
      </c>
    </row>
    <row r="517" ht="12.75">
      <c r="L517" s="363">
        <v>38149</v>
      </c>
    </row>
    <row r="518" ht="12.75">
      <c r="L518" s="363">
        <v>38150</v>
      </c>
    </row>
    <row r="519" ht="12.75">
      <c r="L519" s="363">
        <v>38151</v>
      </c>
    </row>
    <row r="520" ht="12.75">
      <c r="L520" s="363">
        <v>38152</v>
      </c>
    </row>
    <row r="521" ht="12.75">
      <c r="L521" s="363">
        <v>38153</v>
      </c>
    </row>
    <row r="522" ht="12.75">
      <c r="L522" s="363">
        <v>38154</v>
      </c>
    </row>
    <row r="523" ht="12.75">
      <c r="L523" s="363">
        <v>38155</v>
      </c>
    </row>
    <row r="524" ht="12.75">
      <c r="L524" s="363">
        <v>38156</v>
      </c>
    </row>
    <row r="525" ht="12.75">
      <c r="L525" s="363">
        <v>38157</v>
      </c>
    </row>
    <row r="526" ht="12.75">
      <c r="L526" s="363">
        <v>38158</v>
      </c>
    </row>
    <row r="527" ht="12.75">
      <c r="L527" s="363">
        <v>38159</v>
      </c>
    </row>
    <row r="528" ht="12.75">
      <c r="L528" s="363">
        <v>38160</v>
      </c>
    </row>
    <row r="529" ht="12.75">
      <c r="L529" s="363">
        <v>38161</v>
      </c>
    </row>
    <row r="530" ht="12.75">
      <c r="L530" s="363">
        <v>38162</v>
      </c>
    </row>
    <row r="531" ht="12.75">
      <c r="L531" s="363">
        <v>38163</v>
      </c>
    </row>
    <row r="532" ht="12.75">
      <c r="L532" s="363">
        <v>38164</v>
      </c>
    </row>
    <row r="533" ht="12.75">
      <c r="L533" s="363">
        <v>38165</v>
      </c>
    </row>
    <row r="534" ht="12.75">
      <c r="L534" s="363">
        <v>38166</v>
      </c>
    </row>
    <row r="535" ht="12.75">
      <c r="L535" s="363">
        <v>38167</v>
      </c>
    </row>
    <row r="536" ht="12.75">
      <c r="L536" s="363">
        <v>38168</v>
      </c>
    </row>
    <row r="537" ht="12.75">
      <c r="L537" s="363">
        <v>38169</v>
      </c>
    </row>
    <row r="538" ht="12.75">
      <c r="L538" s="363">
        <v>38170</v>
      </c>
    </row>
    <row r="539" ht="12.75">
      <c r="L539" s="363">
        <v>38171</v>
      </c>
    </row>
    <row r="540" ht="12.75">
      <c r="L540" s="363">
        <v>38172</v>
      </c>
    </row>
    <row r="541" ht="12.75">
      <c r="L541" s="363">
        <v>38173</v>
      </c>
    </row>
    <row r="542" ht="12.75">
      <c r="L542" s="363">
        <v>38174</v>
      </c>
    </row>
    <row r="543" ht="12.75">
      <c r="L543" s="363">
        <v>38175</v>
      </c>
    </row>
    <row r="544" ht="12.75">
      <c r="L544" s="363">
        <v>38176</v>
      </c>
    </row>
    <row r="545" ht="12.75">
      <c r="L545" s="363">
        <v>38177</v>
      </c>
    </row>
    <row r="546" ht="12.75">
      <c r="L546" s="363">
        <v>38178</v>
      </c>
    </row>
    <row r="547" ht="12.75">
      <c r="L547" s="363">
        <v>38179</v>
      </c>
    </row>
    <row r="548" ht="12.75">
      <c r="L548" s="363">
        <v>38180</v>
      </c>
    </row>
    <row r="549" ht="12.75">
      <c r="L549" s="363">
        <v>38181</v>
      </c>
    </row>
    <row r="550" ht="12.75">
      <c r="L550" s="363">
        <v>38182</v>
      </c>
    </row>
    <row r="551" ht="12.75">
      <c r="L551" s="363">
        <v>38183</v>
      </c>
    </row>
    <row r="552" ht="12.75">
      <c r="L552" s="363">
        <v>38184</v>
      </c>
    </row>
    <row r="553" ht="12.75">
      <c r="L553" s="363">
        <v>38185</v>
      </c>
    </row>
    <row r="554" ht="12.75">
      <c r="L554" s="363">
        <v>38186</v>
      </c>
    </row>
    <row r="555" ht="12.75">
      <c r="L555" s="363">
        <v>38187</v>
      </c>
    </row>
    <row r="556" ht="12.75">
      <c r="L556" s="363">
        <v>38188</v>
      </c>
    </row>
    <row r="557" ht="12.75">
      <c r="L557" s="363">
        <v>38189</v>
      </c>
    </row>
    <row r="558" ht="12.75">
      <c r="L558" s="363">
        <v>38190</v>
      </c>
    </row>
    <row r="559" ht="12.75">
      <c r="L559" s="363">
        <v>38191</v>
      </c>
    </row>
    <row r="560" ht="12.75">
      <c r="L560" s="363">
        <v>38192</v>
      </c>
    </row>
    <row r="561" ht="12.75">
      <c r="L561" s="363">
        <v>38193</v>
      </c>
    </row>
    <row r="562" ht="12.75">
      <c r="L562" s="363">
        <v>38194</v>
      </c>
    </row>
    <row r="563" ht="12.75">
      <c r="L563" s="363">
        <v>38195</v>
      </c>
    </row>
    <row r="564" ht="12.75">
      <c r="L564" s="363">
        <v>38196</v>
      </c>
    </row>
    <row r="565" ht="12.75">
      <c r="L565" s="363">
        <v>38197</v>
      </c>
    </row>
    <row r="566" ht="12.75">
      <c r="L566" s="363">
        <v>38198</v>
      </c>
    </row>
    <row r="567" ht="12.75">
      <c r="L567" s="363">
        <v>38199</v>
      </c>
    </row>
    <row r="568" ht="12.75">
      <c r="L568" s="363">
        <v>38200</v>
      </c>
    </row>
    <row r="569" ht="12.75">
      <c r="L569" s="363">
        <v>38201</v>
      </c>
    </row>
    <row r="570" ht="12.75">
      <c r="L570" s="363">
        <v>38202</v>
      </c>
    </row>
    <row r="571" ht="12.75">
      <c r="L571" s="363">
        <v>38203</v>
      </c>
    </row>
    <row r="572" ht="12.75">
      <c r="L572" s="363">
        <v>38204</v>
      </c>
    </row>
    <row r="573" ht="12.75">
      <c r="L573" s="363">
        <v>38205</v>
      </c>
    </row>
    <row r="574" ht="12.75">
      <c r="L574" s="363">
        <v>38206</v>
      </c>
    </row>
    <row r="575" ht="12.75">
      <c r="L575" s="363">
        <v>38207</v>
      </c>
    </row>
    <row r="576" ht="12.75">
      <c r="L576" s="363">
        <v>38208</v>
      </c>
    </row>
    <row r="577" ht="12.75">
      <c r="L577" s="363">
        <v>38209</v>
      </c>
    </row>
    <row r="578" ht="12.75">
      <c r="L578" s="363">
        <v>38210</v>
      </c>
    </row>
    <row r="579" ht="12.75">
      <c r="L579" s="363">
        <v>38211</v>
      </c>
    </row>
    <row r="580" ht="12.75">
      <c r="L580" s="363">
        <v>38212</v>
      </c>
    </row>
    <row r="581" ht="12.75">
      <c r="L581" s="363">
        <v>38213</v>
      </c>
    </row>
    <row r="582" ht="12.75">
      <c r="L582" s="363">
        <v>38214</v>
      </c>
    </row>
    <row r="583" ht="12.75">
      <c r="L583" s="363">
        <v>38215</v>
      </c>
    </row>
    <row r="584" ht="12.75">
      <c r="L584" s="363">
        <v>38216</v>
      </c>
    </row>
    <row r="585" ht="12.75">
      <c r="L585" s="363">
        <v>38217</v>
      </c>
    </row>
    <row r="586" ht="12.75">
      <c r="L586" s="363">
        <v>38218</v>
      </c>
    </row>
    <row r="587" ht="12.75">
      <c r="L587" s="363">
        <v>38219</v>
      </c>
    </row>
    <row r="588" ht="12.75">
      <c r="L588" s="363">
        <v>38220</v>
      </c>
    </row>
    <row r="589" ht="12.75">
      <c r="L589" s="363">
        <v>38221</v>
      </c>
    </row>
    <row r="590" ht="12.75">
      <c r="L590" s="363">
        <v>38222</v>
      </c>
    </row>
    <row r="591" ht="12.75">
      <c r="L591" s="363">
        <v>38223</v>
      </c>
    </row>
    <row r="592" ht="12.75">
      <c r="L592" s="363">
        <v>38224</v>
      </c>
    </row>
    <row r="593" ht="12.75">
      <c r="L593" s="363">
        <v>38225</v>
      </c>
    </row>
    <row r="594" ht="12.75">
      <c r="L594" s="363">
        <v>38226</v>
      </c>
    </row>
    <row r="595" ht="12.75">
      <c r="L595" s="363">
        <v>38227</v>
      </c>
    </row>
    <row r="596" ht="12.75">
      <c r="L596" s="363">
        <v>38228</v>
      </c>
    </row>
    <row r="597" ht="12.75">
      <c r="L597" s="363">
        <v>38229</v>
      </c>
    </row>
    <row r="598" ht="12.75">
      <c r="L598" s="363">
        <v>38230</v>
      </c>
    </row>
    <row r="599" ht="12.75">
      <c r="L599" s="363">
        <v>38231</v>
      </c>
    </row>
    <row r="600" ht="12.75">
      <c r="L600" s="363">
        <v>38232</v>
      </c>
    </row>
    <row r="601" ht="12.75">
      <c r="L601" s="363">
        <v>38233</v>
      </c>
    </row>
    <row r="602" ht="12.75">
      <c r="L602" s="363">
        <v>38234</v>
      </c>
    </row>
    <row r="603" ht="12.75">
      <c r="L603" s="363">
        <v>38235</v>
      </c>
    </row>
    <row r="604" ht="12.75">
      <c r="L604" s="363">
        <v>38236</v>
      </c>
    </row>
    <row r="605" ht="12.75">
      <c r="L605" s="363">
        <v>38237</v>
      </c>
    </row>
    <row r="606" ht="12.75">
      <c r="L606" s="363">
        <v>38238</v>
      </c>
    </row>
    <row r="607" ht="12.75">
      <c r="L607" s="363">
        <v>38239</v>
      </c>
    </row>
    <row r="608" ht="12.75">
      <c r="L608" s="363">
        <v>38240</v>
      </c>
    </row>
    <row r="609" ht="12.75">
      <c r="L609" s="363">
        <v>38241</v>
      </c>
    </row>
    <row r="610" ht="12.75">
      <c r="L610" s="363">
        <v>38242</v>
      </c>
    </row>
    <row r="611" ht="12.75">
      <c r="L611" s="363">
        <v>38243</v>
      </c>
    </row>
    <row r="612" ht="12.75">
      <c r="L612" s="363">
        <v>38244</v>
      </c>
    </row>
    <row r="613" ht="12.75">
      <c r="L613" s="363">
        <v>38245</v>
      </c>
    </row>
    <row r="614" ht="12.75">
      <c r="L614" s="363">
        <v>38246</v>
      </c>
    </row>
    <row r="615" ht="12.75">
      <c r="L615" s="363">
        <v>38247</v>
      </c>
    </row>
    <row r="616" ht="12.75">
      <c r="L616" s="363">
        <v>38248</v>
      </c>
    </row>
    <row r="617" ht="12.75">
      <c r="L617" s="363">
        <v>38249</v>
      </c>
    </row>
    <row r="618" ht="12.75">
      <c r="L618" s="363">
        <v>38250</v>
      </c>
    </row>
    <row r="619" ht="12.75">
      <c r="L619" s="363">
        <v>38251</v>
      </c>
    </row>
    <row r="620" ht="12.75">
      <c r="L620" s="363">
        <v>38252</v>
      </c>
    </row>
    <row r="621" ht="12.75">
      <c r="L621" s="363">
        <v>38253</v>
      </c>
    </row>
    <row r="622" ht="12.75">
      <c r="L622" s="363">
        <v>38254</v>
      </c>
    </row>
    <row r="623" ht="12.75">
      <c r="L623" s="363">
        <v>38255</v>
      </c>
    </row>
    <row r="624" ht="12.75">
      <c r="L624" s="363">
        <v>38256</v>
      </c>
    </row>
    <row r="625" ht="12.75">
      <c r="L625" s="363">
        <v>38257</v>
      </c>
    </row>
    <row r="626" ht="12.75">
      <c r="L626" s="363">
        <v>38258</v>
      </c>
    </row>
    <row r="627" ht="12.75">
      <c r="L627" s="363">
        <v>38259</v>
      </c>
    </row>
    <row r="628" ht="12.75">
      <c r="L628" s="363">
        <v>38260</v>
      </c>
    </row>
    <row r="629" ht="12.75">
      <c r="L629" s="363">
        <v>38261</v>
      </c>
    </row>
    <row r="630" ht="12.75">
      <c r="L630" s="363">
        <v>38262</v>
      </c>
    </row>
    <row r="631" ht="12.75">
      <c r="L631" s="363">
        <v>38263</v>
      </c>
    </row>
    <row r="632" ht="12.75">
      <c r="L632" s="363">
        <v>38264</v>
      </c>
    </row>
    <row r="633" ht="12.75">
      <c r="L633" s="363">
        <v>38265</v>
      </c>
    </row>
    <row r="634" ht="12.75">
      <c r="L634" s="363">
        <v>38266</v>
      </c>
    </row>
    <row r="635" ht="12.75">
      <c r="L635" s="363">
        <v>38267</v>
      </c>
    </row>
    <row r="636" ht="12.75">
      <c r="L636" s="363">
        <v>38268</v>
      </c>
    </row>
    <row r="637" ht="12.75">
      <c r="L637" s="363">
        <v>38269</v>
      </c>
    </row>
    <row r="638" ht="12.75">
      <c r="L638" s="363">
        <v>38270</v>
      </c>
    </row>
    <row r="639" ht="12.75">
      <c r="L639" s="363">
        <v>38271</v>
      </c>
    </row>
    <row r="640" ht="12.75">
      <c r="L640" s="363">
        <v>38272</v>
      </c>
    </row>
    <row r="641" ht="12.75">
      <c r="L641" s="363">
        <v>38273</v>
      </c>
    </row>
    <row r="642" ht="12.75">
      <c r="L642" s="363">
        <v>38274</v>
      </c>
    </row>
    <row r="643" ht="12.75">
      <c r="L643" s="363">
        <v>38275</v>
      </c>
    </row>
    <row r="644" ht="12.75">
      <c r="L644" s="363">
        <v>38276</v>
      </c>
    </row>
    <row r="645" ht="12.75">
      <c r="L645" s="363">
        <v>38277</v>
      </c>
    </row>
    <row r="646" ht="12.75">
      <c r="L646" s="363">
        <v>38278</v>
      </c>
    </row>
    <row r="647" ht="12.75">
      <c r="L647" s="363">
        <v>38279</v>
      </c>
    </row>
    <row r="648" ht="12.75">
      <c r="L648" s="363">
        <v>38280</v>
      </c>
    </row>
    <row r="649" ht="12.75">
      <c r="L649" s="363">
        <v>38281</v>
      </c>
    </row>
    <row r="650" ht="12.75">
      <c r="L650" s="363">
        <v>38282</v>
      </c>
    </row>
    <row r="651" ht="12.75">
      <c r="L651" s="363">
        <v>38283</v>
      </c>
    </row>
    <row r="652" ht="12.75">
      <c r="L652" s="363">
        <v>38284</v>
      </c>
    </row>
    <row r="653" ht="12.75">
      <c r="L653" s="363">
        <v>38285</v>
      </c>
    </row>
    <row r="654" ht="12.75">
      <c r="L654" s="363">
        <v>38286</v>
      </c>
    </row>
    <row r="655" ht="12.75">
      <c r="L655" s="363">
        <v>38287</v>
      </c>
    </row>
    <row r="656" ht="12.75">
      <c r="L656" s="363">
        <v>38288</v>
      </c>
    </row>
    <row r="657" ht="12.75">
      <c r="L657" s="363">
        <v>38289</v>
      </c>
    </row>
    <row r="658" ht="12.75">
      <c r="L658" s="363">
        <v>38290</v>
      </c>
    </row>
    <row r="659" ht="12.75">
      <c r="L659" s="363">
        <v>38291</v>
      </c>
    </row>
    <row r="660" ht="12.75">
      <c r="L660" s="363">
        <v>38292</v>
      </c>
    </row>
    <row r="661" ht="12.75">
      <c r="L661" s="363">
        <v>38293</v>
      </c>
    </row>
    <row r="662" ht="12.75">
      <c r="L662" s="363">
        <v>38294</v>
      </c>
    </row>
    <row r="663" ht="12.75">
      <c r="L663" s="363">
        <v>38295</v>
      </c>
    </row>
    <row r="664" ht="12.75">
      <c r="L664" s="363">
        <v>38296</v>
      </c>
    </row>
    <row r="665" ht="12.75">
      <c r="L665" s="363">
        <v>38297</v>
      </c>
    </row>
    <row r="666" ht="12.75">
      <c r="L666" s="363">
        <v>38298</v>
      </c>
    </row>
    <row r="667" ht="12.75">
      <c r="L667" s="363">
        <v>38299</v>
      </c>
    </row>
    <row r="668" ht="12.75">
      <c r="L668" s="363">
        <v>38300</v>
      </c>
    </row>
    <row r="669" ht="12.75">
      <c r="L669" s="363">
        <v>38301</v>
      </c>
    </row>
    <row r="670" ht="12.75">
      <c r="L670" s="363">
        <v>38302</v>
      </c>
    </row>
    <row r="671" ht="12.75">
      <c r="L671" s="363">
        <v>38303</v>
      </c>
    </row>
    <row r="672" ht="12.75">
      <c r="L672" s="363">
        <v>38304</v>
      </c>
    </row>
    <row r="673" ht="12.75">
      <c r="L673" s="363">
        <v>38305</v>
      </c>
    </row>
    <row r="674" ht="12.75">
      <c r="L674" s="363">
        <v>38306</v>
      </c>
    </row>
    <row r="675" ht="12.75">
      <c r="L675" s="363">
        <v>38307</v>
      </c>
    </row>
    <row r="676" ht="12.75">
      <c r="L676" s="363">
        <v>38308</v>
      </c>
    </row>
    <row r="677" ht="12.75">
      <c r="L677" s="363">
        <v>38309</v>
      </c>
    </row>
    <row r="678" ht="12.75">
      <c r="L678" s="363">
        <v>38310</v>
      </c>
    </row>
    <row r="679" ht="12.75">
      <c r="L679" s="363">
        <v>38311</v>
      </c>
    </row>
    <row r="680" ht="12.75">
      <c r="L680" s="363">
        <v>38312</v>
      </c>
    </row>
    <row r="681" ht="12.75">
      <c r="L681" s="363">
        <v>38313</v>
      </c>
    </row>
    <row r="682" ht="12.75">
      <c r="L682" s="363">
        <v>38314</v>
      </c>
    </row>
    <row r="683" ht="12.75">
      <c r="L683" s="363">
        <v>38315</v>
      </c>
    </row>
    <row r="684" ht="12.75">
      <c r="L684" s="363">
        <v>38316</v>
      </c>
    </row>
    <row r="685" ht="12.75">
      <c r="L685" s="363">
        <v>38317</v>
      </c>
    </row>
    <row r="686" ht="12.75">
      <c r="L686" s="363">
        <v>38318</v>
      </c>
    </row>
    <row r="687" ht="12.75">
      <c r="L687" s="363">
        <v>38319</v>
      </c>
    </row>
    <row r="688" ht="12.75">
      <c r="L688" s="363">
        <v>38320</v>
      </c>
    </row>
    <row r="689" ht="12.75">
      <c r="L689" s="363">
        <v>38321</v>
      </c>
    </row>
    <row r="690" ht="12.75">
      <c r="L690" s="363">
        <v>38322</v>
      </c>
    </row>
    <row r="691" ht="12.75">
      <c r="L691" s="363">
        <v>38323</v>
      </c>
    </row>
    <row r="692" ht="12.75">
      <c r="L692" s="363">
        <v>38324</v>
      </c>
    </row>
    <row r="693" ht="12.75">
      <c r="L693" s="363">
        <v>38325</v>
      </c>
    </row>
    <row r="694" ht="12.75">
      <c r="L694" s="363">
        <v>38326</v>
      </c>
    </row>
    <row r="695" ht="12.75">
      <c r="L695" s="363">
        <v>38327</v>
      </c>
    </row>
    <row r="696" ht="12.75">
      <c r="L696" s="363">
        <v>38328</v>
      </c>
    </row>
    <row r="697" ht="12.75">
      <c r="L697" s="363">
        <v>38329</v>
      </c>
    </row>
    <row r="698" ht="12.75">
      <c r="L698" s="363">
        <v>38330</v>
      </c>
    </row>
    <row r="699" ht="12.75">
      <c r="L699" s="363">
        <v>38331</v>
      </c>
    </row>
    <row r="700" ht="12.75">
      <c r="L700" s="363">
        <v>38332</v>
      </c>
    </row>
    <row r="701" ht="12.75">
      <c r="L701" s="363">
        <v>38333</v>
      </c>
    </row>
    <row r="702" ht="12.75">
      <c r="L702" s="363">
        <v>38334</v>
      </c>
    </row>
    <row r="703" ht="12.75">
      <c r="L703" s="363">
        <v>38335</v>
      </c>
    </row>
    <row r="704" ht="12.75">
      <c r="L704" s="363">
        <v>38336</v>
      </c>
    </row>
    <row r="705" ht="12.75">
      <c r="L705" s="363">
        <v>38337</v>
      </c>
    </row>
    <row r="706" ht="12.75">
      <c r="L706" s="363">
        <v>38338</v>
      </c>
    </row>
    <row r="707" ht="12.75">
      <c r="L707" s="363">
        <v>38339</v>
      </c>
    </row>
    <row r="708" ht="12.75">
      <c r="L708" s="363">
        <v>38340</v>
      </c>
    </row>
    <row r="709" ht="12.75">
      <c r="L709" s="363">
        <v>38341</v>
      </c>
    </row>
    <row r="710" ht="12.75">
      <c r="L710" s="363">
        <v>38342</v>
      </c>
    </row>
    <row r="711" ht="12.75">
      <c r="L711" s="363">
        <v>38343</v>
      </c>
    </row>
    <row r="712" ht="12.75">
      <c r="L712" s="363">
        <v>38344</v>
      </c>
    </row>
    <row r="713" ht="12.75">
      <c r="L713" s="363">
        <v>38345</v>
      </c>
    </row>
    <row r="714" ht="12.75">
      <c r="L714" s="363">
        <v>38346</v>
      </c>
    </row>
    <row r="715" ht="12.75">
      <c r="L715" s="363">
        <v>38347</v>
      </c>
    </row>
    <row r="716" ht="12.75">
      <c r="L716" s="363">
        <v>38348</v>
      </c>
    </row>
    <row r="717" ht="12.75">
      <c r="L717" s="363">
        <v>38349</v>
      </c>
    </row>
    <row r="718" ht="12.75">
      <c r="L718" s="363">
        <v>38350</v>
      </c>
    </row>
    <row r="719" ht="12.75">
      <c r="L719" s="363">
        <v>38351</v>
      </c>
    </row>
    <row r="720" ht="12.75">
      <c r="L720" s="363">
        <v>38352</v>
      </c>
    </row>
    <row r="721" ht="12.75">
      <c r="L721" s="363">
        <v>38353</v>
      </c>
    </row>
    <row r="722" ht="12.75">
      <c r="L722" s="363">
        <v>38354</v>
      </c>
    </row>
    <row r="723" ht="12.75">
      <c r="L723" s="363">
        <v>38355</v>
      </c>
    </row>
    <row r="724" ht="12.75">
      <c r="L724" s="363">
        <v>38356</v>
      </c>
    </row>
    <row r="725" ht="12.75">
      <c r="L725" s="363">
        <v>38357</v>
      </c>
    </row>
    <row r="726" ht="12.75">
      <c r="L726" s="363">
        <v>38358</v>
      </c>
    </row>
    <row r="727" ht="12.75">
      <c r="L727" s="363">
        <v>38359</v>
      </c>
    </row>
    <row r="728" ht="12.75">
      <c r="L728" s="363">
        <v>38360</v>
      </c>
    </row>
    <row r="729" ht="12.75">
      <c r="L729" s="363">
        <v>38361</v>
      </c>
    </row>
    <row r="730" ht="12.75">
      <c r="L730" s="363">
        <v>38362</v>
      </c>
    </row>
    <row r="731" ht="12.75">
      <c r="L731" s="363">
        <v>38363</v>
      </c>
    </row>
    <row r="732" ht="12.75">
      <c r="L732" s="363">
        <v>38364</v>
      </c>
    </row>
    <row r="733" ht="12.75">
      <c r="L733" s="363">
        <v>38365</v>
      </c>
    </row>
    <row r="734" ht="12.75">
      <c r="L734" s="363">
        <v>38366</v>
      </c>
    </row>
    <row r="735" ht="12.75">
      <c r="L735" s="363">
        <v>38367</v>
      </c>
    </row>
    <row r="736" ht="12.75">
      <c r="L736" s="363">
        <v>38368</v>
      </c>
    </row>
    <row r="737" ht="12.75">
      <c r="L737" s="363">
        <v>38369</v>
      </c>
    </row>
    <row r="738" ht="12.75">
      <c r="L738" s="363">
        <v>38370</v>
      </c>
    </row>
    <row r="739" ht="12.75">
      <c r="L739" s="363">
        <v>38371</v>
      </c>
    </row>
    <row r="740" ht="12.75">
      <c r="L740" s="363">
        <v>38372</v>
      </c>
    </row>
    <row r="741" ht="12.75">
      <c r="L741" s="363">
        <v>38373</v>
      </c>
    </row>
    <row r="742" ht="12.75">
      <c r="L742" s="363">
        <v>38374</v>
      </c>
    </row>
    <row r="743" ht="12.75">
      <c r="L743" s="363">
        <v>38375</v>
      </c>
    </row>
    <row r="744" ht="12.75">
      <c r="L744" s="363">
        <v>38376</v>
      </c>
    </row>
    <row r="745" ht="12.75">
      <c r="L745" s="363">
        <v>38377</v>
      </c>
    </row>
    <row r="746" ht="12.75">
      <c r="L746" s="363">
        <v>38378</v>
      </c>
    </row>
    <row r="747" ht="12.75">
      <c r="L747" s="363">
        <v>38379</v>
      </c>
    </row>
    <row r="748" ht="12.75">
      <c r="L748" s="363">
        <v>38380</v>
      </c>
    </row>
    <row r="749" ht="12.75">
      <c r="L749" s="363">
        <v>38381</v>
      </c>
    </row>
    <row r="750" ht="12.75">
      <c r="L750" s="363">
        <v>38382</v>
      </c>
    </row>
    <row r="751" ht="12.75">
      <c r="L751" s="363">
        <v>38383</v>
      </c>
    </row>
    <row r="752" ht="12.75">
      <c r="L752" s="363">
        <v>38384</v>
      </c>
    </row>
    <row r="753" ht="12.75">
      <c r="L753" s="363">
        <v>38385</v>
      </c>
    </row>
    <row r="754" ht="12.75">
      <c r="L754" s="363">
        <v>38386</v>
      </c>
    </row>
    <row r="755" ht="12.75">
      <c r="L755" s="363">
        <v>38387</v>
      </c>
    </row>
    <row r="756" ht="12.75">
      <c r="L756" s="363">
        <v>38388</v>
      </c>
    </row>
    <row r="757" ht="12.75">
      <c r="L757" s="363">
        <v>38389</v>
      </c>
    </row>
    <row r="758" ht="12.75">
      <c r="L758" s="363">
        <v>38390</v>
      </c>
    </row>
    <row r="759" ht="12.75">
      <c r="L759" s="363">
        <v>38391</v>
      </c>
    </row>
    <row r="760" ht="12.75">
      <c r="L760" s="363">
        <v>38392</v>
      </c>
    </row>
    <row r="761" ht="12.75">
      <c r="L761" s="363">
        <v>38393</v>
      </c>
    </row>
    <row r="762" ht="12.75">
      <c r="L762" s="363">
        <v>38394</v>
      </c>
    </row>
    <row r="763" ht="12.75">
      <c r="L763" s="363">
        <v>38395</v>
      </c>
    </row>
    <row r="764" ht="12.75">
      <c r="L764" s="363">
        <v>38396</v>
      </c>
    </row>
    <row r="765" ht="12.75">
      <c r="L765" s="363">
        <v>38397</v>
      </c>
    </row>
    <row r="766" ht="12.75">
      <c r="L766" s="363">
        <v>38398</v>
      </c>
    </row>
    <row r="767" ht="12.75">
      <c r="L767" s="363">
        <v>38399</v>
      </c>
    </row>
    <row r="768" ht="12.75">
      <c r="L768" s="363">
        <v>38400</v>
      </c>
    </row>
    <row r="769" ht="12.75">
      <c r="L769" s="363">
        <v>38401</v>
      </c>
    </row>
    <row r="770" ht="12.75">
      <c r="L770" s="363">
        <v>38402</v>
      </c>
    </row>
    <row r="771" ht="12.75">
      <c r="L771" s="363">
        <v>38403</v>
      </c>
    </row>
    <row r="772" ht="12.75">
      <c r="L772" s="363">
        <v>38404</v>
      </c>
    </row>
    <row r="773" ht="12.75">
      <c r="L773" s="363">
        <v>38405</v>
      </c>
    </row>
    <row r="774" ht="12.75">
      <c r="L774" s="363">
        <v>38406</v>
      </c>
    </row>
    <row r="775" ht="12.75">
      <c r="L775" s="363">
        <v>38407</v>
      </c>
    </row>
    <row r="776" ht="12.75">
      <c r="L776" s="363">
        <v>38408</v>
      </c>
    </row>
    <row r="777" ht="12.75">
      <c r="L777" s="363">
        <v>38409</v>
      </c>
    </row>
    <row r="778" ht="12.75">
      <c r="L778" s="363">
        <v>38410</v>
      </c>
    </row>
    <row r="779" ht="12.75">
      <c r="L779" s="363">
        <v>38411</v>
      </c>
    </row>
    <row r="780" ht="12.75">
      <c r="L780" s="363">
        <v>38412</v>
      </c>
    </row>
    <row r="781" ht="12.75">
      <c r="L781" s="363">
        <v>38413</v>
      </c>
    </row>
    <row r="782" ht="12.75">
      <c r="L782" s="363">
        <v>38414</v>
      </c>
    </row>
    <row r="783" ht="12.75">
      <c r="L783" s="363">
        <v>38415</v>
      </c>
    </row>
    <row r="784" ht="12.75">
      <c r="L784" s="363">
        <v>38416</v>
      </c>
    </row>
    <row r="785" ht="12.75">
      <c r="L785" s="363">
        <v>38417</v>
      </c>
    </row>
    <row r="786" ht="12.75">
      <c r="L786" s="363">
        <v>38418</v>
      </c>
    </row>
    <row r="787" ht="12.75">
      <c r="L787" s="363">
        <v>38419</v>
      </c>
    </row>
    <row r="788" ht="12.75">
      <c r="L788" s="363">
        <v>38420</v>
      </c>
    </row>
    <row r="789" ht="12.75">
      <c r="L789" s="363">
        <v>38421</v>
      </c>
    </row>
    <row r="790" ht="12.75">
      <c r="L790" s="363">
        <v>38422</v>
      </c>
    </row>
    <row r="791" ht="12.75">
      <c r="L791" s="363">
        <v>38423</v>
      </c>
    </row>
    <row r="792" ht="12.75">
      <c r="L792" s="363">
        <v>38424</v>
      </c>
    </row>
    <row r="793" ht="12.75">
      <c r="L793" s="363">
        <v>38425</v>
      </c>
    </row>
    <row r="794" ht="12.75">
      <c r="L794" s="363">
        <v>38426</v>
      </c>
    </row>
    <row r="795" ht="12.75">
      <c r="L795" s="363">
        <v>38427</v>
      </c>
    </row>
    <row r="796" ht="12.75">
      <c r="L796" s="363">
        <v>38428</v>
      </c>
    </row>
    <row r="797" ht="12.75">
      <c r="L797" s="363">
        <v>38429</v>
      </c>
    </row>
    <row r="798" ht="12.75">
      <c r="L798" s="363">
        <v>38430</v>
      </c>
    </row>
    <row r="799" ht="12.75">
      <c r="L799" s="363">
        <v>38431</v>
      </c>
    </row>
    <row r="800" ht="12.75">
      <c r="L800" s="363">
        <v>38432</v>
      </c>
    </row>
    <row r="801" ht="12.75">
      <c r="L801" s="363">
        <v>38433</v>
      </c>
    </row>
    <row r="802" ht="12.75">
      <c r="L802" s="363">
        <v>38434</v>
      </c>
    </row>
    <row r="803" ht="12.75">
      <c r="L803" s="363">
        <v>38435</v>
      </c>
    </row>
    <row r="804" ht="12.75">
      <c r="L804" s="363">
        <v>38436</v>
      </c>
    </row>
    <row r="805" ht="12.75">
      <c r="L805" s="363">
        <v>38437</v>
      </c>
    </row>
    <row r="806" ht="12.75">
      <c r="L806" s="363">
        <v>38438</v>
      </c>
    </row>
    <row r="807" ht="12.75">
      <c r="L807" s="363">
        <v>38439</v>
      </c>
    </row>
    <row r="808" ht="12.75">
      <c r="L808" s="363">
        <v>38440</v>
      </c>
    </row>
    <row r="809" ht="12.75">
      <c r="L809" s="363">
        <v>38441</v>
      </c>
    </row>
    <row r="810" ht="12.75">
      <c r="L810" s="363">
        <v>38442</v>
      </c>
    </row>
    <row r="811" ht="12.75">
      <c r="L811" s="363">
        <v>38443</v>
      </c>
    </row>
    <row r="812" ht="12.75">
      <c r="L812" s="363">
        <v>38444</v>
      </c>
    </row>
    <row r="813" ht="12.75">
      <c r="L813" s="363">
        <v>38445</v>
      </c>
    </row>
    <row r="814" ht="12.75">
      <c r="L814" s="363">
        <v>38446</v>
      </c>
    </row>
    <row r="815" ht="12.75">
      <c r="L815" s="363">
        <v>38447</v>
      </c>
    </row>
    <row r="816" ht="12.75">
      <c r="L816" s="363">
        <v>38448</v>
      </c>
    </row>
    <row r="817" ht="12.75">
      <c r="L817" s="363">
        <v>38449</v>
      </c>
    </row>
    <row r="818" ht="12.75">
      <c r="L818" s="363">
        <v>38450</v>
      </c>
    </row>
    <row r="819" ht="12.75">
      <c r="L819" s="363">
        <v>38451</v>
      </c>
    </row>
    <row r="820" ht="12.75">
      <c r="L820" s="363">
        <v>38452</v>
      </c>
    </row>
    <row r="821" ht="12.75">
      <c r="L821" s="363">
        <v>38453</v>
      </c>
    </row>
    <row r="822" ht="12.75">
      <c r="L822" s="363">
        <v>38454</v>
      </c>
    </row>
    <row r="823" ht="12.75">
      <c r="L823" s="363">
        <v>38455</v>
      </c>
    </row>
    <row r="824" ht="12.75">
      <c r="L824" s="363">
        <v>38456</v>
      </c>
    </row>
    <row r="825" ht="12.75">
      <c r="L825" s="363">
        <v>38457</v>
      </c>
    </row>
    <row r="826" ht="12.75">
      <c r="L826" s="363">
        <v>38458</v>
      </c>
    </row>
    <row r="827" ht="12.75">
      <c r="L827" s="363">
        <v>38459</v>
      </c>
    </row>
    <row r="828" ht="12.75">
      <c r="L828" s="363">
        <v>38460</v>
      </c>
    </row>
    <row r="829" ht="12.75">
      <c r="L829" s="363">
        <v>38461</v>
      </c>
    </row>
    <row r="830" ht="12.75">
      <c r="L830" s="363">
        <v>38462</v>
      </c>
    </row>
    <row r="831" ht="12.75">
      <c r="L831" s="363">
        <v>38463</v>
      </c>
    </row>
    <row r="832" ht="12.75">
      <c r="L832" s="363">
        <v>38464</v>
      </c>
    </row>
    <row r="833" ht="12.75">
      <c r="L833" s="363">
        <v>38465</v>
      </c>
    </row>
    <row r="834" ht="12.75">
      <c r="L834" s="363">
        <v>38466</v>
      </c>
    </row>
    <row r="835" ht="12.75">
      <c r="L835" s="363">
        <v>38467</v>
      </c>
    </row>
    <row r="836" ht="12.75">
      <c r="L836" s="363">
        <v>38468</v>
      </c>
    </row>
    <row r="837" ht="12.75">
      <c r="L837" s="363">
        <v>38469</v>
      </c>
    </row>
    <row r="838" ht="12.75">
      <c r="L838" s="363">
        <v>38470</v>
      </c>
    </row>
    <row r="839" ht="12.75">
      <c r="L839" s="363">
        <v>38471</v>
      </c>
    </row>
    <row r="840" ht="12.75">
      <c r="L840" s="363">
        <v>38472</v>
      </c>
    </row>
    <row r="841" ht="12.75">
      <c r="L841" s="363">
        <v>38473</v>
      </c>
    </row>
    <row r="842" ht="12.75">
      <c r="L842" s="363">
        <v>38474</v>
      </c>
    </row>
    <row r="843" ht="12.75">
      <c r="L843" s="363">
        <v>38475</v>
      </c>
    </row>
    <row r="844" ht="12.75">
      <c r="L844" s="363">
        <v>38476</v>
      </c>
    </row>
    <row r="845" ht="12.75">
      <c r="L845" s="363">
        <v>38477</v>
      </c>
    </row>
    <row r="846" ht="12.75">
      <c r="L846" s="363">
        <v>38478</v>
      </c>
    </row>
    <row r="847" ht="12.75">
      <c r="L847" s="363">
        <v>38479</v>
      </c>
    </row>
    <row r="848" ht="12.75">
      <c r="L848" s="363">
        <v>38480</v>
      </c>
    </row>
    <row r="849" ht="12.75">
      <c r="L849" s="363">
        <v>38481</v>
      </c>
    </row>
    <row r="850" ht="12.75">
      <c r="L850" s="363">
        <v>38482</v>
      </c>
    </row>
    <row r="851" ht="12.75">
      <c r="L851" s="363">
        <v>38483</v>
      </c>
    </row>
    <row r="852" ht="12.75">
      <c r="L852" s="363">
        <v>38484</v>
      </c>
    </row>
    <row r="853" ht="12.75">
      <c r="L853" s="363">
        <v>38485</v>
      </c>
    </row>
    <row r="854" ht="12.75">
      <c r="L854" s="363">
        <v>38486</v>
      </c>
    </row>
    <row r="855" ht="12.75">
      <c r="L855" s="363">
        <v>38487</v>
      </c>
    </row>
    <row r="856" ht="12.75">
      <c r="L856" s="363">
        <v>38488</v>
      </c>
    </row>
    <row r="857" ht="12.75">
      <c r="L857" s="363">
        <v>38489</v>
      </c>
    </row>
    <row r="858" ht="12.75">
      <c r="L858" s="363">
        <v>38490</v>
      </c>
    </row>
    <row r="859" ht="12.75">
      <c r="L859" s="363">
        <v>38491</v>
      </c>
    </row>
    <row r="860" ht="12.75">
      <c r="L860" s="363">
        <v>38492</v>
      </c>
    </row>
    <row r="861" ht="12.75">
      <c r="L861" s="363">
        <v>38493</v>
      </c>
    </row>
    <row r="862" ht="12.75">
      <c r="L862" s="363">
        <v>38494</v>
      </c>
    </row>
    <row r="863" ht="12.75">
      <c r="L863" s="363">
        <v>38495</v>
      </c>
    </row>
    <row r="864" ht="12.75">
      <c r="L864" s="363">
        <v>38496</v>
      </c>
    </row>
    <row r="865" ht="12.75">
      <c r="L865" s="363">
        <v>38497</v>
      </c>
    </row>
    <row r="866" ht="12.75">
      <c r="L866" s="363">
        <v>38498</v>
      </c>
    </row>
    <row r="867" ht="12.75">
      <c r="L867" s="363">
        <v>38499</v>
      </c>
    </row>
    <row r="868" ht="12.75">
      <c r="L868" s="363">
        <v>38500</v>
      </c>
    </row>
    <row r="869" ht="12.75">
      <c r="L869" s="363">
        <v>38501</v>
      </c>
    </row>
    <row r="870" ht="12.75">
      <c r="L870" s="363">
        <v>38502</v>
      </c>
    </row>
    <row r="871" ht="12.75">
      <c r="L871" s="363">
        <v>38503</v>
      </c>
    </row>
    <row r="872" ht="12.75">
      <c r="L872" s="363">
        <v>38504</v>
      </c>
    </row>
    <row r="873" ht="12.75">
      <c r="L873" s="363">
        <v>38505</v>
      </c>
    </row>
    <row r="874" ht="12.75">
      <c r="L874" s="363">
        <v>38506</v>
      </c>
    </row>
    <row r="875" ht="12.75">
      <c r="L875" s="363">
        <v>38507</v>
      </c>
    </row>
    <row r="876" ht="12.75">
      <c r="L876" s="363">
        <v>38508</v>
      </c>
    </row>
    <row r="877" ht="12.75">
      <c r="L877" s="363">
        <v>38509</v>
      </c>
    </row>
    <row r="878" ht="12.75">
      <c r="L878" s="363">
        <v>38510</v>
      </c>
    </row>
    <row r="879" ht="12.75">
      <c r="L879" s="363">
        <v>38511</v>
      </c>
    </row>
    <row r="880" ht="12.75">
      <c r="L880" s="363">
        <v>38512</v>
      </c>
    </row>
    <row r="881" ht="12.75">
      <c r="L881" s="363">
        <v>38513</v>
      </c>
    </row>
    <row r="882" ht="12.75">
      <c r="L882" s="363">
        <v>38514</v>
      </c>
    </row>
    <row r="883" ht="12.75">
      <c r="L883" s="363">
        <v>38515</v>
      </c>
    </row>
    <row r="884" ht="12.75">
      <c r="L884" s="363">
        <v>38516</v>
      </c>
    </row>
    <row r="885" ht="12.75">
      <c r="L885" s="363">
        <v>38517</v>
      </c>
    </row>
    <row r="886" ht="12.75">
      <c r="L886" s="363">
        <v>38518</v>
      </c>
    </row>
    <row r="887" ht="12.75">
      <c r="L887" s="363">
        <v>38519</v>
      </c>
    </row>
    <row r="888" ht="12.75">
      <c r="L888" s="363">
        <v>38520</v>
      </c>
    </row>
    <row r="889" ht="12.75">
      <c r="L889" s="363">
        <v>38521</v>
      </c>
    </row>
    <row r="890" ht="12.75">
      <c r="L890" s="363">
        <v>38522</v>
      </c>
    </row>
    <row r="891" ht="12.75">
      <c r="L891" s="363">
        <v>38523</v>
      </c>
    </row>
    <row r="892" ht="12.75">
      <c r="L892" s="363">
        <v>38524</v>
      </c>
    </row>
    <row r="893" ht="12.75">
      <c r="L893" s="363">
        <v>38525</v>
      </c>
    </row>
    <row r="894" ht="12.75">
      <c r="L894" s="363">
        <v>38526</v>
      </c>
    </row>
    <row r="895" ht="12.75">
      <c r="L895" s="363">
        <v>38527</v>
      </c>
    </row>
    <row r="896" ht="12.75">
      <c r="L896" s="363">
        <v>38528</v>
      </c>
    </row>
    <row r="897" ht="12.75">
      <c r="L897" s="363">
        <v>38529</v>
      </c>
    </row>
    <row r="898" ht="12.75">
      <c r="L898" s="363">
        <v>38530</v>
      </c>
    </row>
    <row r="899" ht="12.75">
      <c r="L899" s="363">
        <v>38531</v>
      </c>
    </row>
    <row r="900" ht="12.75">
      <c r="L900" s="363">
        <v>38532</v>
      </c>
    </row>
    <row r="901" ht="12.75">
      <c r="L901" s="363">
        <v>38533</v>
      </c>
    </row>
    <row r="902" ht="12.75">
      <c r="L902" s="363">
        <v>38534</v>
      </c>
    </row>
    <row r="903" ht="12.75">
      <c r="L903" s="363">
        <v>38535</v>
      </c>
    </row>
    <row r="904" ht="12.75">
      <c r="L904" s="363">
        <v>38536</v>
      </c>
    </row>
    <row r="905" ht="12.75">
      <c r="L905" s="363">
        <v>38537</v>
      </c>
    </row>
    <row r="906" ht="12.75">
      <c r="L906" s="363">
        <v>38538</v>
      </c>
    </row>
    <row r="907" ht="12.75">
      <c r="L907" s="363">
        <v>38539</v>
      </c>
    </row>
    <row r="908" ht="12.75">
      <c r="L908" s="363">
        <v>38540</v>
      </c>
    </row>
    <row r="909" ht="12.75">
      <c r="L909" s="363">
        <v>38541</v>
      </c>
    </row>
    <row r="910" ht="12.75">
      <c r="L910" s="363">
        <v>38542</v>
      </c>
    </row>
    <row r="911" ht="12.75">
      <c r="L911" s="363">
        <v>38543</v>
      </c>
    </row>
    <row r="912" ht="12.75">
      <c r="L912" s="363">
        <v>38544</v>
      </c>
    </row>
    <row r="913" ht="12.75">
      <c r="L913" s="363">
        <v>38545</v>
      </c>
    </row>
    <row r="914" ht="12.75">
      <c r="L914" s="363">
        <v>38546</v>
      </c>
    </row>
    <row r="915" ht="12.75">
      <c r="L915" s="363">
        <v>38547</v>
      </c>
    </row>
    <row r="916" ht="12.75">
      <c r="L916" s="363">
        <v>38548</v>
      </c>
    </row>
    <row r="917" ht="12.75">
      <c r="L917" s="363">
        <v>38549</v>
      </c>
    </row>
    <row r="918" ht="12.75">
      <c r="L918" s="363">
        <v>38550</v>
      </c>
    </row>
    <row r="919" ht="12.75">
      <c r="L919" s="363">
        <v>38551</v>
      </c>
    </row>
    <row r="920" ht="12.75">
      <c r="L920" s="363">
        <v>38552</v>
      </c>
    </row>
    <row r="921" ht="12.75">
      <c r="L921" s="363">
        <v>38553</v>
      </c>
    </row>
    <row r="922" ht="12.75">
      <c r="L922" s="363">
        <v>38554</v>
      </c>
    </row>
    <row r="923" ht="12.75">
      <c r="L923" s="363">
        <v>38555</v>
      </c>
    </row>
    <row r="924" ht="12.75">
      <c r="L924" s="363">
        <v>38556</v>
      </c>
    </row>
    <row r="925" ht="12.75">
      <c r="L925" s="363">
        <v>38557</v>
      </c>
    </row>
    <row r="926" ht="12.75">
      <c r="L926" s="363">
        <v>38558</v>
      </c>
    </row>
    <row r="927" ht="12.75">
      <c r="L927" s="363">
        <v>38559</v>
      </c>
    </row>
    <row r="928" ht="12.75">
      <c r="L928" s="363">
        <v>38560</v>
      </c>
    </row>
    <row r="929" ht="12.75">
      <c r="L929" s="363">
        <v>38561</v>
      </c>
    </row>
    <row r="930" ht="12.75">
      <c r="L930" s="363">
        <v>38562</v>
      </c>
    </row>
    <row r="931" ht="12.75">
      <c r="L931" s="363">
        <v>38563</v>
      </c>
    </row>
    <row r="932" ht="12.75">
      <c r="L932" s="363">
        <v>38564</v>
      </c>
    </row>
    <row r="933" ht="12.75">
      <c r="L933" s="363">
        <v>38565</v>
      </c>
    </row>
    <row r="934" ht="12.75">
      <c r="L934" s="363">
        <v>38566</v>
      </c>
    </row>
    <row r="935" ht="12.75">
      <c r="L935" s="363">
        <v>38567</v>
      </c>
    </row>
    <row r="936" ht="12.75">
      <c r="L936" s="363">
        <v>38568</v>
      </c>
    </row>
    <row r="937" ht="12.75">
      <c r="L937" s="363">
        <v>38569</v>
      </c>
    </row>
    <row r="938" ht="12.75">
      <c r="L938" s="363">
        <v>38570</v>
      </c>
    </row>
    <row r="939" ht="12.75">
      <c r="L939" s="363">
        <v>38571</v>
      </c>
    </row>
    <row r="940" ht="12.75">
      <c r="L940" s="363">
        <v>38572</v>
      </c>
    </row>
    <row r="941" ht="12.75">
      <c r="L941" s="363">
        <v>38573</v>
      </c>
    </row>
    <row r="942" ht="12.75">
      <c r="L942" s="363">
        <v>38574</v>
      </c>
    </row>
    <row r="943" ht="12.75">
      <c r="L943" s="363">
        <v>38575</v>
      </c>
    </row>
    <row r="944" ht="12.75">
      <c r="L944" s="363">
        <v>38576</v>
      </c>
    </row>
    <row r="945" ht="12.75">
      <c r="L945" s="363">
        <v>38577</v>
      </c>
    </row>
    <row r="946" ht="12.75">
      <c r="L946" s="363">
        <v>38578</v>
      </c>
    </row>
    <row r="947" ht="12.75">
      <c r="L947" s="363">
        <v>38579</v>
      </c>
    </row>
    <row r="948" ht="12.75">
      <c r="L948" s="363">
        <v>38580</v>
      </c>
    </row>
    <row r="949" ht="12.75">
      <c r="L949" s="363">
        <v>38581</v>
      </c>
    </row>
    <row r="950" ht="12.75">
      <c r="L950" s="363">
        <v>38582</v>
      </c>
    </row>
    <row r="951" ht="12.75">
      <c r="L951" s="363">
        <v>38583</v>
      </c>
    </row>
    <row r="952" ht="12.75">
      <c r="L952" s="363">
        <v>38584</v>
      </c>
    </row>
    <row r="953" ht="12.75">
      <c r="L953" s="363">
        <v>38585</v>
      </c>
    </row>
    <row r="954" ht="12.75">
      <c r="L954" s="363">
        <v>38586</v>
      </c>
    </row>
    <row r="955" ht="12.75">
      <c r="L955" s="363">
        <v>38587</v>
      </c>
    </row>
    <row r="956" ht="12.75">
      <c r="L956" s="363">
        <v>38588</v>
      </c>
    </row>
    <row r="957" ht="12.75">
      <c r="L957" s="363">
        <v>38589</v>
      </c>
    </row>
    <row r="958" ht="12.75">
      <c r="L958" s="363">
        <v>38590</v>
      </c>
    </row>
    <row r="959" ht="12.75">
      <c r="L959" s="363">
        <v>38591</v>
      </c>
    </row>
    <row r="960" ht="12.75">
      <c r="L960" s="363">
        <v>38592</v>
      </c>
    </row>
    <row r="961" ht="12.75">
      <c r="L961" s="363">
        <v>38593</v>
      </c>
    </row>
    <row r="962" ht="12.75">
      <c r="L962" s="363">
        <v>38594</v>
      </c>
    </row>
    <row r="963" ht="12.75">
      <c r="L963" s="363">
        <v>38595</v>
      </c>
    </row>
    <row r="964" ht="12.75">
      <c r="L964" s="363">
        <v>38596</v>
      </c>
    </row>
    <row r="965" ht="12.75">
      <c r="L965" s="363">
        <v>38597</v>
      </c>
    </row>
    <row r="966" ht="12.75">
      <c r="L966" s="363">
        <v>38598</v>
      </c>
    </row>
    <row r="967" ht="12.75">
      <c r="L967" s="363">
        <v>38599</v>
      </c>
    </row>
    <row r="968" ht="12.75">
      <c r="L968" s="363">
        <v>38600</v>
      </c>
    </row>
    <row r="969" ht="12.75">
      <c r="L969" s="363">
        <v>38601</v>
      </c>
    </row>
    <row r="970" ht="12.75">
      <c r="L970" s="363">
        <v>38602</v>
      </c>
    </row>
    <row r="971" ht="12.75">
      <c r="L971" s="363">
        <v>38603</v>
      </c>
    </row>
    <row r="972" ht="12.75">
      <c r="L972" s="363">
        <v>38604</v>
      </c>
    </row>
    <row r="973" ht="12.75">
      <c r="L973" s="363">
        <v>38605</v>
      </c>
    </row>
    <row r="974" ht="12.75">
      <c r="L974" s="363">
        <v>38606</v>
      </c>
    </row>
    <row r="975" ht="12.75">
      <c r="L975" s="363">
        <v>38607</v>
      </c>
    </row>
    <row r="976" ht="12.75">
      <c r="L976" s="363">
        <v>38608</v>
      </c>
    </row>
    <row r="977" ht="12.75">
      <c r="L977" s="363">
        <v>38609</v>
      </c>
    </row>
    <row r="978" ht="12.75">
      <c r="L978" s="363">
        <v>38610</v>
      </c>
    </row>
    <row r="979" ht="12.75">
      <c r="L979" s="363">
        <v>38611</v>
      </c>
    </row>
    <row r="980" ht="12.75">
      <c r="L980" s="363">
        <v>38612</v>
      </c>
    </row>
    <row r="981" ht="12.75">
      <c r="L981" s="363">
        <v>38613</v>
      </c>
    </row>
    <row r="982" ht="12.75">
      <c r="L982" s="363">
        <v>38614</v>
      </c>
    </row>
    <row r="983" ht="12.75">
      <c r="L983" s="363">
        <v>38615</v>
      </c>
    </row>
    <row r="984" ht="12.75">
      <c r="L984" s="363">
        <v>38616</v>
      </c>
    </row>
    <row r="985" ht="12.75">
      <c r="L985" s="363">
        <v>38617</v>
      </c>
    </row>
    <row r="986" ht="12.75">
      <c r="L986" s="363">
        <v>38618</v>
      </c>
    </row>
    <row r="987" ht="12.75">
      <c r="L987" s="363">
        <v>38619</v>
      </c>
    </row>
    <row r="988" ht="12.75">
      <c r="L988" s="363">
        <v>38620</v>
      </c>
    </row>
    <row r="989" ht="12.75">
      <c r="L989" s="363">
        <v>38621</v>
      </c>
    </row>
    <row r="990" ht="12.75">
      <c r="L990" s="363">
        <v>38622</v>
      </c>
    </row>
    <row r="991" ht="12.75">
      <c r="L991" s="363">
        <v>38623</v>
      </c>
    </row>
    <row r="992" ht="12.75">
      <c r="L992" s="363">
        <v>38624</v>
      </c>
    </row>
    <row r="993" ht="12.75">
      <c r="L993" s="363">
        <v>38625</v>
      </c>
    </row>
    <row r="994" ht="12.75">
      <c r="L994" s="363">
        <v>38626</v>
      </c>
    </row>
    <row r="995" ht="12.75">
      <c r="L995" s="363">
        <v>38627</v>
      </c>
    </row>
    <row r="996" ht="12.75">
      <c r="L996" s="363">
        <v>38628</v>
      </c>
    </row>
    <row r="997" ht="12.75">
      <c r="L997" s="363">
        <v>38629</v>
      </c>
    </row>
    <row r="998" ht="12.75">
      <c r="L998" s="363">
        <v>38630</v>
      </c>
    </row>
    <row r="999" ht="12.75">
      <c r="L999" s="363">
        <v>38631</v>
      </c>
    </row>
    <row r="1000" ht="12.75">
      <c r="L1000" s="363">
        <v>38632</v>
      </c>
    </row>
    <row r="1001" ht="12.75">
      <c r="L1001" s="363">
        <v>38633</v>
      </c>
    </row>
    <row r="1002" ht="12.75">
      <c r="L1002" s="363">
        <v>38634</v>
      </c>
    </row>
    <row r="1003" ht="12.75">
      <c r="L1003" s="363">
        <v>38635</v>
      </c>
    </row>
    <row r="1004" ht="12.75">
      <c r="L1004" s="363">
        <v>38636</v>
      </c>
    </row>
    <row r="1005" ht="12.75">
      <c r="L1005" s="363">
        <v>38637</v>
      </c>
    </row>
    <row r="1006" ht="12.75">
      <c r="L1006" s="363">
        <v>38638</v>
      </c>
    </row>
    <row r="1007" ht="12.75">
      <c r="L1007" s="363">
        <v>38639</v>
      </c>
    </row>
    <row r="1008" ht="12.75">
      <c r="L1008" s="363">
        <v>38640</v>
      </c>
    </row>
    <row r="1009" ht="12.75">
      <c r="L1009" s="363">
        <v>38641</v>
      </c>
    </row>
    <row r="1010" ht="12.75">
      <c r="L1010" s="363">
        <v>38642</v>
      </c>
    </row>
    <row r="1011" ht="12.75">
      <c r="L1011" s="363">
        <v>38643</v>
      </c>
    </row>
    <row r="1012" ht="12.75">
      <c r="L1012" s="363">
        <v>38644</v>
      </c>
    </row>
    <row r="1013" ht="12.75">
      <c r="L1013" s="363">
        <v>38645</v>
      </c>
    </row>
    <row r="1014" ht="12.75">
      <c r="L1014" s="363">
        <v>38646</v>
      </c>
    </row>
    <row r="1015" ht="12.75">
      <c r="L1015" s="363">
        <v>38647</v>
      </c>
    </row>
    <row r="1016" ht="12.75">
      <c r="L1016" s="363">
        <v>38648</v>
      </c>
    </row>
    <row r="1017" ht="12.75">
      <c r="L1017" s="363">
        <v>38649</v>
      </c>
    </row>
    <row r="1018" ht="12.75">
      <c r="L1018" s="363">
        <v>38650</v>
      </c>
    </row>
    <row r="1019" ht="12.75">
      <c r="L1019" s="363">
        <v>38651</v>
      </c>
    </row>
    <row r="1020" ht="12.75">
      <c r="L1020" s="363">
        <v>38652</v>
      </c>
    </row>
    <row r="1021" ht="12.75">
      <c r="L1021" s="363">
        <v>38653</v>
      </c>
    </row>
    <row r="1022" ht="12.75">
      <c r="L1022" s="363">
        <v>38654</v>
      </c>
    </row>
    <row r="1023" ht="12.75">
      <c r="L1023" s="363">
        <v>38655</v>
      </c>
    </row>
    <row r="1024" ht="12.75">
      <c r="L1024" s="363">
        <v>38656</v>
      </c>
    </row>
    <row r="1025" ht="12.75">
      <c r="L1025" s="363">
        <v>38657</v>
      </c>
    </row>
    <row r="1026" ht="12.75">
      <c r="L1026" s="363">
        <v>38658</v>
      </c>
    </row>
    <row r="1027" ht="12.75">
      <c r="L1027" s="363">
        <v>38659</v>
      </c>
    </row>
    <row r="1028" ht="12.75">
      <c r="L1028" s="363">
        <v>38660</v>
      </c>
    </row>
    <row r="1029" ht="12.75">
      <c r="L1029" s="363">
        <v>38661</v>
      </c>
    </row>
    <row r="1030" ht="12.75">
      <c r="L1030" s="363">
        <v>38662</v>
      </c>
    </row>
    <row r="1031" ht="12.75">
      <c r="L1031" s="363">
        <v>38663</v>
      </c>
    </row>
    <row r="1032" ht="12.75">
      <c r="L1032" s="363">
        <v>38664</v>
      </c>
    </row>
    <row r="1033" ht="12.75">
      <c r="L1033" s="363">
        <v>38665</v>
      </c>
    </row>
    <row r="1034" ht="12.75">
      <c r="L1034" s="363">
        <v>38666</v>
      </c>
    </row>
    <row r="1035" ht="12.75">
      <c r="L1035" s="363">
        <v>38667</v>
      </c>
    </row>
    <row r="1036" ht="12.75">
      <c r="L1036" s="363">
        <v>38668</v>
      </c>
    </row>
    <row r="1037" ht="12.75">
      <c r="L1037" s="363">
        <v>38669</v>
      </c>
    </row>
    <row r="1038" ht="12.75">
      <c r="L1038" s="363">
        <v>38670</v>
      </c>
    </row>
    <row r="1039" ht="12.75">
      <c r="L1039" s="363">
        <v>38671</v>
      </c>
    </row>
    <row r="1040" ht="12.75">
      <c r="L1040" s="363">
        <v>38672</v>
      </c>
    </row>
    <row r="1041" ht="12.75">
      <c r="L1041" s="363">
        <v>38673</v>
      </c>
    </row>
    <row r="1042" ht="12.75">
      <c r="L1042" s="363">
        <v>38674</v>
      </c>
    </row>
    <row r="1043" ht="12.75">
      <c r="L1043" s="363">
        <v>38675</v>
      </c>
    </row>
    <row r="1044" ht="12.75">
      <c r="L1044" s="363">
        <v>38676</v>
      </c>
    </row>
    <row r="1045" ht="12.75">
      <c r="L1045" s="363">
        <v>38677</v>
      </c>
    </row>
    <row r="1046" ht="12.75">
      <c r="L1046" s="363">
        <v>38678</v>
      </c>
    </row>
    <row r="1047" ht="12.75">
      <c r="L1047" s="363">
        <v>38679</v>
      </c>
    </row>
    <row r="1048" ht="12.75">
      <c r="L1048" s="363">
        <v>38680</v>
      </c>
    </row>
    <row r="1049" ht="12.75">
      <c r="L1049" s="363">
        <v>38681</v>
      </c>
    </row>
    <row r="1050" ht="12.75">
      <c r="L1050" s="363">
        <v>38682</v>
      </c>
    </row>
    <row r="1051" ht="12.75">
      <c r="L1051" s="363">
        <v>38683</v>
      </c>
    </row>
    <row r="1052" ht="12.75">
      <c r="L1052" s="363">
        <v>38684</v>
      </c>
    </row>
    <row r="1053" ht="12.75">
      <c r="L1053" s="363">
        <v>38685</v>
      </c>
    </row>
    <row r="1054" ht="12.75">
      <c r="L1054" s="363">
        <v>38686</v>
      </c>
    </row>
    <row r="1055" ht="12.75">
      <c r="L1055" s="363">
        <v>38687</v>
      </c>
    </row>
    <row r="1056" ht="12.75">
      <c r="L1056" s="363">
        <v>38688</v>
      </c>
    </row>
    <row r="1057" ht="12.75">
      <c r="L1057" s="363">
        <v>38689</v>
      </c>
    </row>
    <row r="1058" ht="12.75">
      <c r="L1058" s="363">
        <v>38690</v>
      </c>
    </row>
    <row r="1059" ht="12.75">
      <c r="L1059" s="363">
        <v>38691</v>
      </c>
    </row>
    <row r="1060" ht="12.75">
      <c r="L1060" s="363">
        <v>38692</v>
      </c>
    </row>
    <row r="1061" ht="12.75">
      <c r="L1061" s="363">
        <v>38693</v>
      </c>
    </row>
    <row r="1062" ht="12.75">
      <c r="L1062" s="363">
        <v>38694</v>
      </c>
    </row>
    <row r="1063" ht="12.75">
      <c r="L1063" s="363">
        <v>38695</v>
      </c>
    </row>
    <row r="1064" ht="12.75">
      <c r="L1064" s="363">
        <v>38696</v>
      </c>
    </row>
    <row r="1065" ht="12.75">
      <c r="L1065" s="363">
        <v>38697</v>
      </c>
    </row>
    <row r="1066" ht="12.75">
      <c r="L1066" s="363">
        <v>38698</v>
      </c>
    </row>
    <row r="1067" ht="12.75">
      <c r="L1067" s="363">
        <v>38699</v>
      </c>
    </row>
    <row r="1068" ht="12.75">
      <c r="L1068" s="363">
        <v>38700</v>
      </c>
    </row>
    <row r="1069" ht="12.75">
      <c r="L1069" s="363">
        <v>38701</v>
      </c>
    </row>
    <row r="1070" ht="12.75">
      <c r="L1070" s="363">
        <v>38702</v>
      </c>
    </row>
    <row r="1071" ht="12.75">
      <c r="L1071" s="363">
        <v>38703</v>
      </c>
    </row>
    <row r="1072" ht="12.75">
      <c r="L1072" s="363">
        <v>38704</v>
      </c>
    </row>
    <row r="1073" ht="12.75">
      <c r="L1073" s="363">
        <v>38705</v>
      </c>
    </row>
    <row r="1074" ht="12.75">
      <c r="L1074" s="363">
        <v>38706</v>
      </c>
    </row>
    <row r="1075" ht="12.75">
      <c r="L1075" s="363">
        <v>38707</v>
      </c>
    </row>
    <row r="1076" ht="12.75">
      <c r="L1076" s="363">
        <v>38708</v>
      </c>
    </row>
    <row r="1077" ht="12.75">
      <c r="L1077" s="363">
        <v>38709</v>
      </c>
    </row>
    <row r="1078" ht="12.75">
      <c r="L1078" s="363">
        <v>38710</v>
      </c>
    </row>
    <row r="1079" ht="12.75">
      <c r="L1079" s="363">
        <v>38711</v>
      </c>
    </row>
    <row r="1080" ht="12.75">
      <c r="L1080" s="363">
        <v>38712</v>
      </c>
    </row>
    <row r="1081" ht="12.75">
      <c r="L1081" s="363">
        <v>38713</v>
      </c>
    </row>
    <row r="1082" ht="12.75">
      <c r="L1082" s="363">
        <v>38714</v>
      </c>
    </row>
    <row r="1083" ht="12.75">
      <c r="L1083" s="363">
        <v>38715</v>
      </c>
    </row>
    <row r="1084" ht="12.75">
      <c r="L1084" s="363">
        <v>38716</v>
      </c>
    </row>
    <row r="1085" ht="12.75">
      <c r="L1085" s="363">
        <v>38717</v>
      </c>
    </row>
    <row r="1086" ht="12.75">
      <c r="L1086" s="363">
        <v>38718</v>
      </c>
    </row>
    <row r="1087" ht="12.75">
      <c r="L1087" s="363">
        <v>38719</v>
      </c>
    </row>
    <row r="1088" ht="12.75">
      <c r="L1088" s="363">
        <v>38720</v>
      </c>
    </row>
    <row r="1089" ht="12.75">
      <c r="L1089" s="363">
        <v>38721</v>
      </c>
    </row>
    <row r="1090" ht="12.75">
      <c r="L1090" s="363">
        <v>38722</v>
      </c>
    </row>
    <row r="1091" ht="12.75">
      <c r="L1091" s="363">
        <v>38723</v>
      </c>
    </row>
    <row r="1092" ht="12.75">
      <c r="L1092" s="363">
        <v>38724</v>
      </c>
    </row>
    <row r="1093" ht="12.75">
      <c r="L1093" s="363">
        <v>38725</v>
      </c>
    </row>
    <row r="1094" ht="12.75">
      <c r="L1094" s="363">
        <v>38726</v>
      </c>
    </row>
    <row r="1095" ht="12.75">
      <c r="L1095" s="363">
        <v>38727</v>
      </c>
    </row>
    <row r="1096" ht="12.75">
      <c r="L1096" s="363">
        <v>38728</v>
      </c>
    </row>
    <row r="1097" ht="12.75">
      <c r="L1097" s="363">
        <v>38729</v>
      </c>
    </row>
    <row r="1098" ht="12.75">
      <c r="L1098" s="363">
        <v>38730</v>
      </c>
    </row>
    <row r="1099" ht="12.75">
      <c r="L1099" s="363">
        <v>38731</v>
      </c>
    </row>
    <row r="1100" ht="12.75">
      <c r="L1100" s="363">
        <v>38732</v>
      </c>
    </row>
    <row r="1101" ht="12.75">
      <c r="L1101" s="363">
        <v>38733</v>
      </c>
    </row>
    <row r="1102" ht="12.75">
      <c r="L1102" s="363">
        <v>38734</v>
      </c>
    </row>
    <row r="1103" ht="12.75">
      <c r="L1103" s="363">
        <v>38735</v>
      </c>
    </row>
    <row r="1104" ht="12.75">
      <c r="L1104" s="363">
        <v>38736</v>
      </c>
    </row>
    <row r="1105" ht="12.75">
      <c r="L1105" s="363">
        <v>38737</v>
      </c>
    </row>
    <row r="1106" ht="12.75">
      <c r="L1106" s="363">
        <v>38738</v>
      </c>
    </row>
    <row r="1107" ht="12.75">
      <c r="L1107" s="363">
        <v>38739</v>
      </c>
    </row>
    <row r="1108" ht="12.75">
      <c r="L1108" s="363">
        <v>38740</v>
      </c>
    </row>
    <row r="1109" ht="12.75">
      <c r="L1109" s="363">
        <v>38741</v>
      </c>
    </row>
    <row r="1110" ht="12.75">
      <c r="L1110" s="363">
        <v>38742</v>
      </c>
    </row>
    <row r="1111" ht="12.75">
      <c r="L1111" s="363">
        <v>38743</v>
      </c>
    </row>
    <row r="1112" ht="12.75">
      <c r="L1112" s="363">
        <v>38744</v>
      </c>
    </row>
    <row r="1113" ht="12.75">
      <c r="L1113" s="363">
        <v>38745</v>
      </c>
    </row>
    <row r="1114" ht="12.75">
      <c r="L1114" s="363">
        <v>38746</v>
      </c>
    </row>
    <row r="1115" ht="12.75">
      <c r="L1115" s="363">
        <v>38747</v>
      </c>
    </row>
    <row r="1116" ht="12.75">
      <c r="L1116" s="363">
        <v>38748</v>
      </c>
    </row>
    <row r="1117" ht="12.75">
      <c r="L1117" s="363">
        <v>38749</v>
      </c>
    </row>
    <row r="1118" ht="12.75">
      <c r="L1118" s="363">
        <v>38750</v>
      </c>
    </row>
    <row r="1119" ht="12.75">
      <c r="L1119" s="363">
        <v>38751</v>
      </c>
    </row>
    <row r="1120" ht="12.75">
      <c r="L1120" s="363">
        <v>38752</v>
      </c>
    </row>
    <row r="1121" ht="12.75">
      <c r="L1121" s="363">
        <v>38753</v>
      </c>
    </row>
    <row r="1122" ht="12.75">
      <c r="L1122" s="363">
        <v>38754</v>
      </c>
    </row>
    <row r="1123" ht="12.75">
      <c r="L1123" s="363">
        <v>38755</v>
      </c>
    </row>
    <row r="1124" ht="12.75">
      <c r="L1124" s="363">
        <v>38756</v>
      </c>
    </row>
    <row r="1125" ht="12.75">
      <c r="L1125" s="363">
        <v>38757</v>
      </c>
    </row>
    <row r="1126" ht="12.75">
      <c r="L1126" s="363">
        <v>38758</v>
      </c>
    </row>
    <row r="1127" ht="12.75">
      <c r="L1127" s="363">
        <v>38759</v>
      </c>
    </row>
    <row r="1128" ht="12.75">
      <c r="L1128" s="363">
        <v>38760</v>
      </c>
    </row>
    <row r="1129" ht="12.75">
      <c r="L1129" s="363">
        <v>38761</v>
      </c>
    </row>
    <row r="1130" ht="12.75">
      <c r="L1130" s="363">
        <v>38762</v>
      </c>
    </row>
    <row r="1131" ht="12.75">
      <c r="L1131" s="363">
        <v>38763</v>
      </c>
    </row>
    <row r="1132" ht="12.75">
      <c r="L1132" s="363">
        <v>38764</v>
      </c>
    </row>
    <row r="1133" ht="12.75">
      <c r="L1133" s="363">
        <v>38765</v>
      </c>
    </row>
    <row r="1134" ht="12.75">
      <c r="L1134" s="363">
        <v>38766</v>
      </c>
    </row>
    <row r="1135" ht="12.75">
      <c r="L1135" s="363">
        <v>38767</v>
      </c>
    </row>
    <row r="1136" ht="12.75">
      <c r="L1136" s="363">
        <v>38768</v>
      </c>
    </row>
    <row r="1137" ht="12.75">
      <c r="L1137" s="363">
        <v>38769</v>
      </c>
    </row>
    <row r="1138" ht="12.75">
      <c r="L1138" s="363">
        <v>38770</v>
      </c>
    </row>
    <row r="1139" ht="12.75">
      <c r="L1139" s="363">
        <v>38771</v>
      </c>
    </row>
    <row r="1140" ht="12.75">
      <c r="L1140" s="363">
        <v>38772</v>
      </c>
    </row>
    <row r="1141" ht="12.75">
      <c r="L1141" s="363">
        <v>38773</v>
      </c>
    </row>
    <row r="1142" ht="12.75">
      <c r="L1142" s="363">
        <v>38774</v>
      </c>
    </row>
    <row r="1143" ht="12.75">
      <c r="L1143" s="363">
        <v>38775</v>
      </c>
    </row>
    <row r="1144" ht="12.75">
      <c r="L1144" s="363">
        <v>38776</v>
      </c>
    </row>
    <row r="1145" ht="12.75">
      <c r="L1145" s="363">
        <v>38777</v>
      </c>
    </row>
    <row r="1146" ht="12.75">
      <c r="L1146" s="363">
        <v>38778</v>
      </c>
    </row>
    <row r="1147" ht="12.75">
      <c r="L1147" s="363">
        <v>38779</v>
      </c>
    </row>
    <row r="1148" ht="12.75">
      <c r="L1148" s="363">
        <v>38780</v>
      </c>
    </row>
    <row r="1149" ht="12.75">
      <c r="L1149" s="363">
        <v>38781</v>
      </c>
    </row>
    <row r="1150" ht="12.75">
      <c r="L1150" s="363">
        <v>38782</v>
      </c>
    </row>
    <row r="1151" ht="12.75">
      <c r="L1151" s="363">
        <v>38783</v>
      </c>
    </row>
    <row r="1152" ht="12.75">
      <c r="L1152" s="363">
        <v>38784</v>
      </c>
    </row>
    <row r="1153" ht="12.75">
      <c r="L1153" s="363">
        <v>38785</v>
      </c>
    </row>
    <row r="1154" ht="12.75">
      <c r="L1154" s="363">
        <v>38786</v>
      </c>
    </row>
    <row r="1155" ht="12.75">
      <c r="L1155" s="363">
        <v>38787</v>
      </c>
    </row>
    <row r="1156" ht="12.75">
      <c r="L1156" s="363">
        <v>38788</v>
      </c>
    </row>
    <row r="1157" ht="12.75">
      <c r="L1157" s="363">
        <v>38789</v>
      </c>
    </row>
    <row r="1158" ht="12.75">
      <c r="L1158" s="363">
        <v>38790</v>
      </c>
    </row>
    <row r="1159" ht="12.75">
      <c r="L1159" s="363">
        <v>38791</v>
      </c>
    </row>
    <row r="1160" ht="12.75">
      <c r="L1160" s="363">
        <v>38792</v>
      </c>
    </row>
    <row r="1161" ht="12.75">
      <c r="L1161" s="363">
        <v>38793</v>
      </c>
    </row>
    <row r="1162" ht="12.75">
      <c r="L1162" s="363">
        <v>38794</v>
      </c>
    </row>
    <row r="1163" ht="12.75">
      <c r="L1163" s="363">
        <v>38795</v>
      </c>
    </row>
    <row r="1164" ht="12.75">
      <c r="L1164" s="363">
        <v>38796</v>
      </c>
    </row>
    <row r="1165" ht="12.75">
      <c r="L1165" s="363">
        <v>38797</v>
      </c>
    </row>
    <row r="1166" ht="12.75">
      <c r="L1166" s="363">
        <v>38798</v>
      </c>
    </row>
    <row r="1167" ht="12.75">
      <c r="L1167" s="363">
        <v>38799</v>
      </c>
    </row>
    <row r="1168" ht="12.75">
      <c r="L1168" s="363">
        <v>38800</v>
      </c>
    </row>
    <row r="1169" ht="12.75">
      <c r="L1169" s="363">
        <v>38801</v>
      </c>
    </row>
    <row r="1170" ht="12.75">
      <c r="L1170" s="363">
        <v>38802</v>
      </c>
    </row>
    <row r="1171" ht="12.75">
      <c r="L1171" s="363">
        <v>38803</v>
      </c>
    </row>
    <row r="1172" ht="12.75">
      <c r="L1172" s="363">
        <v>38804</v>
      </c>
    </row>
    <row r="1173" ht="12.75">
      <c r="L1173" s="363">
        <v>38805</v>
      </c>
    </row>
    <row r="1174" ht="12.75">
      <c r="L1174" s="363">
        <v>38806</v>
      </c>
    </row>
    <row r="1175" ht="12.75">
      <c r="L1175" s="363">
        <v>38807</v>
      </c>
    </row>
    <row r="1176" ht="12.75">
      <c r="L1176" s="363">
        <v>38808</v>
      </c>
    </row>
    <row r="1177" ht="12.75">
      <c r="L1177" s="363">
        <v>38809</v>
      </c>
    </row>
    <row r="1178" ht="12.75">
      <c r="L1178" s="363">
        <v>38810</v>
      </c>
    </row>
    <row r="1179" ht="12.75">
      <c r="L1179" s="363">
        <v>38811</v>
      </c>
    </row>
    <row r="1180" ht="12.75">
      <c r="L1180" s="363">
        <v>38812</v>
      </c>
    </row>
    <row r="1181" ht="12.75">
      <c r="L1181" s="363">
        <v>38813</v>
      </c>
    </row>
    <row r="1182" ht="12.75">
      <c r="L1182" s="363">
        <v>38814</v>
      </c>
    </row>
    <row r="1183" ht="12.75">
      <c r="L1183" s="363">
        <v>38815</v>
      </c>
    </row>
    <row r="1184" ht="12.75">
      <c r="L1184" s="363">
        <v>38816</v>
      </c>
    </row>
    <row r="1185" ht="12.75">
      <c r="L1185" s="363">
        <v>38817</v>
      </c>
    </row>
    <row r="1186" ht="12.75">
      <c r="L1186" s="363">
        <v>38818</v>
      </c>
    </row>
    <row r="1187" ht="12.75">
      <c r="L1187" s="363">
        <v>38819</v>
      </c>
    </row>
    <row r="1188" ht="12.75">
      <c r="L1188" s="363">
        <v>38820</v>
      </c>
    </row>
    <row r="1189" ht="12.75">
      <c r="L1189" s="363">
        <v>38821</v>
      </c>
    </row>
    <row r="1190" ht="12.75">
      <c r="L1190" s="363">
        <v>38822</v>
      </c>
    </row>
    <row r="1191" ht="12.75">
      <c r="L1191" s="363">
        <v>38823</v>
      </c>
    </row>
    <row r="1192" ht="12.75">
      <c r="L1192" s="363">
        <v>38824</v>
      </c>
    </row>
    <row r="1193" ht="12.75">
      <c r="L1193" s="363">
        <v>38825</v>
      </c>
    </row>
    <row r="1194" ht="12.75">
      <c r="L1194" s="363">
        <v>38826</v>
      </c>
    </row>
    <row r="1195" ht="12.75">
      <c r="L1195" s="363">
        <v>38827</v>
      </c>
    </row>
    <row r="1196" ht="12.75">
      <c r="L1196" s="363">
        <v>38828</v>
      </c>
    </row>
    <row r="1197" ht="12.75">
      <c r="L1197" s="363">
        <v>38829</v>
      </c>
    </row>
    <row r="1198" ht="12.75">
      <c r="L1198" s="363">
        <v>38830</v>
      </c>
    </row>
    <row r="1199" ht="12.75">
      <c r="L1199" s="363">
        <v>38831</v>
      </c>
    </row>
    <row r="1200" ht="12.75">
      <c r="L1200" s="363">
        <v>38832</v>
      </c>
    </row>
    <row r="1201" ht="12.75">
      <c r="L1201" s="363">
        <v>38833</v>
      </c>
    </row>
    <row r="1202" ht="12.75">
      <c r="L1202" s="363">
        <v>38834</v>
      </c>
    </row>
    <row r="1203" ht="12.75">
      <c r="L1203" s="363">
        <v>38835</v>
      </c>
    </row>
    <row r="1204" ht="12.75">
      <c r="L1204" s="363">
        <v>38836</v>
      </c>
    </row>
    <row r="1205" ht="12.75">
      <c r="L1205" s="363">
        <v>38837</v>
      </c>
    </row>
    <row r="1206" ht="12.75">
      <c r="L1206" s="363">
        <v>38838</v>
      </c>
    </row>
    <row r="1207" ht="12.75">
      <c r="L1207" s="363">
        <v>38839</v>
      </c>
    </row>
    <row r="1208" ht="12.75">
      <c r="L1208" s="363">
        <v>38840</v>
      </c>
    </row>
    <row r="1209" ht="12.75">
      <c r="L1209" s="363">
        <v>38841</v>
      </c>
    </row>
    <row r="1210" ht="12.75">
      <c r="L1210" s="363">
        <v>38842</v>
      </c>
    </row>
    <row r="1211" ht="12.75">
      <c r="L1211" s="363">
        <v>38843</v>
      </c>
    </row>
    <row r="1212" ht="12.75">
      <c r="L1212" s="363">
        <v>38844</v>
      </c>
    </row>
    <row r="1213" ht="12.75">
      <c r="L1213" s="363">
        <v>38845</v>
      </c>
    </row>
    <row r="1214" ht="12.75">
      <c r="L1214" s="363">
        <v>38846</v>
      </c>
    </row>
    <row r="1215" ht="12.75">
      <c r="L1215" s="363">
        <v>38847</v>
      </c>
    </row>
    <row r="1216" ht="12.75">
      <c r="L1216" s="363">
        <v>38848</v>
      </c>
    </row>
    <row r="1217" ht="12.75">
      <c r="L1217" s="363">
        <v>38849</v>
      </c>
    </row>
    <row r="1218" ht="12.75">
      <c r="L1218" s="363">
        <v>38850</v>
      </c>
    </row>
    <row r="1219" ht="12.75">
      <c r="L1219" s="363">
        <v>38851</v>
      </c>
    </row>
    <row r="1220" ht="12.75">
      <c r="L1220" s="363">
        <v>38852</v>
      </c>
    </row>
    <row r="1221" ht="12.75">
      <c r="L1221" s="363">
        <v>38853</v>
      </c>
    </row>
    <row r="1222" ht="12.75">
      <c r="L1222" s="363">
        <v>38854</v>
      </c>
    </row>
    <row r="1223" ht="12.75">
      <c r="L1223" s="363">
        <v>38855</v>
      </c>
    </row>
    <row r="1224" ht="12.75">
      <c r="L1224" s="363">
        <v>38856</v>
      </c>
    </row>
    <row r="1225" ht="12.75">
      <c r="L1225" s="363">
        <v>38857</v>
      </c>
    </row>
    <row r="1226" ht="12.75">
      <c r="L1226" s="363">
        <v>38858</v>
      </c>
    </row>
    <row r="1227" ht="12.75">
      <c r="L1227" s="363">
        <v>38859</v>
      </c>
    </row>
    <row r="1228" ht="12.75">
      <c r="L1228" s="363">
        <v>38860</v>
      </c>
    </row>
    <row r="1229" ht="12.75">
      <c r="L1229" s="363">
        <v>38861</v>
      </c>
    </row>
    <row r="1230" ht="12.75">
      <c r="L1230" s="363">
        <v>38862</v>
      </c>
    </row>
    <row r="1231" ht="12.75">
      <c r="L1231" s="363">
        <v>38863</v>
      </c>
    </row>
    <row r="1232" ht="12.75">
      <c r="L1232" s="363">
        <v>38864</v>
      </c>
    </row>
    <row r="1233" ht="12.75">
      <c r="L1233" s="363">
        <v>38865</v>
      </c>
    </row>
    <row r="1234" ht="12.75">
      <c r="L1234" s="363">
        <v>38866</v>
      </c>
    </row>
    <row r="1235" ht="12.75">
      <c r="L1235" s="363">
        <v>38867</v>
      </c>
    </row>
    <row r="1236" ht="12.75">
      <c r="L1236" s="363">
        <v>38868</v>
      </c>
    </row>
    <row r="1237" ht="12.75">
      <c r="L1237" s="363">
        <v>38869</v>
      </c>
    </row>
    <row r="1238" ht="12.75">
      <c r="L1238" s="363">
        <v>38870</v>
      </c>
    </row>
    <row r="1239" ht="12.75">
      <c r="L1239" s="363">
        <v>38871</v>
      </c>
    </row>
    <row r="1240" ht="12.75">
      <c r="L1240" s="363">
        <v>38872</v>
      </c>
    </row>
    <row r="1241" ht="12.75">
      <c r="L1241" s="363">
        <v>38873</v>
      </c>
    </row>
    <row r="1242" ht="12.75">
      <c r="L1242" s="363">
        <v>38874</v>
      </c>
    </row>
    <row r="1243" ht="12.75">
      <c r="L1243" s="363">
        <v>38875</v>
      </c>
    </row>
    <row r="1244" ht="12.75">
      <c r="L1244" s="363">
        <v>38876</v>
      </c>
    </row>
    <row r="1245" ht="12.75">
      <c r="L1245" s="363">
        <v>38877</v>
      </c>
    </row>
    <row r="1246" ht="12.75">
      <c r="L1246" s="363">
        <v>38878</v>
      </c>
    </row>
    <row r="1247" ht="12.75">
      <c r="L1247" s="363">
        <v>38879</v>
      </c>
    </row>
    <row r="1248" ht="12.75">
      <c r="L1248" s="363">
        <v>38880</v>
      </c>
    </row>
    <row r="1249" ht="12.75">
      <c r="L1249" s="363">
        <v>38881</v>
      </c>
    </row>
    <row r="1250" ht="12.75">
      <c r="L1250" s="363">
        <v>38882</v>
      </c>
    </row>
    <row r="1251" ht="12.75">
      <c r="L1251" s="363">
        <v>38883</v>
      </c>
    </row>
    <row r="1252" ht="12.75">
      <c r="L1252" s="363">
        <v>38884</v>
      </c>
    </row>
    <row r="1253" ht="12.75">
      <c r="L1253" s="363">
        <v>38885</v>
      </c>
    </row>
    <row r="1254" ht="12.75">
      <c r="L1254" s="363">
        <v>38886</v>
      </c>
    </row>
    <row r="1255" ht="12.75">
      <c r="L1255" s="363">
        <v>38887</v>
      </c>
    </row>
    <row r="1256" ht="12.75">
      <c r="L1256" s="363">
        <v>38888</v>
      </c>
    </row>
    <row r="1257" ht="12.75">
      <c r="L1257" s="363">
        <v>38889</v>
      </c>
    </row>
    <row r="1258" ht="12.75">
      <c r="L1258" s="363">
        <v>38890</v>
      </c>
    </row>
    <row r="1259" ht="12.75">
      <c r="L1259" s="363">
        <v>38891</v>
      </c>
    </row>
    <row r="1260" ht="12.75">
      <c r="L1260" s="363">
        <v>38892</v>
      </c>
    </row>
    <row r="1261" ht="12.75">
      <c r="L1261" s="363">
        <v>38893</v>
      </c>
    </row>
    <row r="1262" ht="12.75">
      <c r="L1262" s="363">
        <v>38894</v>
      </c>
    </row>
    <row r="1263" ht="12.75">
      <c r="L1263" s="363">
        <v>38895</v>
      </c>
    </row>
    <row r="1264" ht="12.75">
      <c r="L1264" s="363">
        <v>38896</v>
      </c>
    </row>
    <row r="1265" ht="12.75">
      <c r="L1265" s="363">
        <v>38897</v>
      </c>
    </row>
    <row r="1266" ht="12.75">
      <c r="L1266" s="363">
        <v>38898</v>
      </c>
    </row>
    <row r="1267" ht="12.75">
      <c r="L1267" s="363">
        <v>38899</v>
      </c>
    </row>
    <row r="1268" ht="12.75">
      <c r="L1268" s="363">
        <v>38900</v>
      </c>
    </row>
    <row r="1269" ht="12.75">
      <c r="L1269" s="363">
        <v>38901</v>
      </c>
    </row>
    <row r="1270" ht="12.75">
      <c r="L1270" s="363">
        <v>38902</v>
      </c>
    </row>
    <row r="1271" ht="12.75">
      <c r="L1271" s="363">
        <v>38903</v>
      </c>
    </row>
    <row r="1272" ht="12.75">
      <c r="L1272" s="363">
        <v>38904</v>
      </c>
    </row>
    <row r="1273" ht="12.75">
      <c r="L1273" s="363">
        <v>38905</v>
      </c>
    </row>
    <row r="1274" ht="12.75">
      <c r="L1274" s="363">
        <v>38906</v>
      </c>
    </row>
    <row r="1275" ht="12.75">
      <c r="L1275" s="363">
        <v>38907</v>
      </c>
    </row>
    <row r="1276" ht="12.75">
      <c r="L1276" s="363">
        <v>38908</v>
      </c>
    </row>
    <row r="1277" ht="12.75">
      <c r="L1277" s="363">
        <v>38909</v>
      </c>
    </row>
    <row r="1278" ht="12.75">
      <c r="L1278" s="363">
        <v>38910</v>
      </c>
    </row>
    <row r="1279" ht="12.75">
      <c r="L1279" s="363">
        <v>38911</v>
      </c>
    </row>
    <row r="1280" ht="12.75">
      <c r="L1280" s="363">
        <v>38912</v>
      </c>
    </row>
    <row r="1281" ht="12.75">
      <c r="L1281" s="363">
        <v>38913</v>
      </c>
    </row>
    <row r="1282" ht="12.75">
      <c r="L1282" s="363">
        <v>38914</v>
      </c>
    </row>
    <row r="1283" ht="12.75">
      <c r="L1283" s="363">
        <v>38915</v>
      </c>
    </row>
    <row r="1284" ht="12.75">
      <c r="L1284" s="363">
        <v>38916</v>
      </c>
    </row>
    <row r="1285" ht="12.75">
      <c r="L1285" s="363">
        <v>38917</v>
      </c>
    </row>
    <row r="1286" ht="12.75">
      <c r="L1286" s="363">
        <v>38918</v>
      </c>
    </row>
    <row r="1287" ht="12.75">
      <c r="L1287" s="363">
        <v>38919</v>
      </c>
    </row>
    <row r="1288" ht="12.75">
      <c r="L1288" s="363">
        <v>38920</v>
      </c>
    </row>
    <row r="1289" ht="12.75">
      <c r="L1289" s="363">
        <v>38921</v>
      </c>
    </row>
    <row r="1290" ht="12.75">
      <c r="L1290" s="363">
        <v>38922</v>
      </c>
    </row>
    <row r="1291" ht="12.75">
      <c r="L1291" s="363">
        <v>38923</v>
      </c>
    </row>
    <row r="1292" ht="12.75">
      <c r="L1292" s="363">
        <v>38924</v>
      </c>
    </row>
    <row r="1293" ht="12.75">
      <c r="L1293" s="363">
        <v>38925</v>
      </c>
    </row>
    <row r="1294" ht="12.75">
      <c r="L1294" s="363">
        <v>38926</v>
      </c>
    </row>
    <row r="1295" ht="12.75">
      <c r="L1295" s="363">
        <v>38927</v>
      </c>
    </row>
    <row r="1296" ht="12.75">
      <c r="L1296" s="363">
        <v>38928</v>
      </c>
    </row>
    <row r="1297" ht="12.75">
      <c r="L1297" s="363">
        <v>38929</v>
      </c>
    </row>
    <row r="1298" ht="12.75">
      <c r="L1298" s="363">
        <v>38930</v>
      </c>
    </row>
    <row r="1299" ht="12.75">
      <c r="L1299" s="363">
        <v>38931</v>
      </c>
    </row>
    <row r="1300" ht="12.75">
      <c r="L1300" s="363">
        <v>38932</v>
      </c>
    </row>
    <row r="1301" ht="12.75">
      <c r="L1301" s="363">
        <v>38933</v>
      </c>
    </row>
    <row r="1302" ht="12.75">
      <c r="L1302" s="363">
        <v>38934</v>
      </c>
    </row>
    <row r="1303" ht="12.75">
      <c r="L1303" s="363">
        <v>38935</v>
      </c>
    </row>
    <row r="1304" ht="12.75">
      <c r="L1304" s="363">
        <v>38936</v>
      </c>
    </row>
    <row r="1305" ht="12.75">
      <c r="L1305" s="363">
        <v>38937</v>
      </c>
    </row>
    <row r="1306" ht="12.75">
      <c r="L1306" s="363">
        <v>38938</v>
      </c>
    </row>
    <row r="1307" ht="12.75">
      <c r="L1307" s="363">
        <v>38939</v>
      </c>
    </row>
    <row r="1308" ht="12.75">
      <c r="L1308" s="363">
        <v>38940</v>
      </c>
    </row>
    <row r="1309" ht="12.75">
      <c r="L1309" s="363">
        <v>38941</v>
      </c>
    </row>
    <row r="1310" ht="12.75">
      <c r="L1310" s="363">
        <v>38942</v>
      </c>
    </row>
    <row r="1311" ht="12.75">
      <c r="L1311" s="363">
        <v>38943</v>
      </c>
    </row>
    <row r="1312" ht="12.75">
      <c r="L1312" s="363">
        <v>38944</v>
      </c>
    </row>
    <row r="1313" ht="12.75">
      <c r="L1313" s="363">
        <v>38945</v>
      </c>
    </row>
    <row r="1314" ht="12.75">
      <c r="L1314" s="363">
        <v>38946</v>
      </c>
    </row>
    <row r="1315" ht="12.75">
      <c r="L1315" s="363">
        <v>38947</v>
      </c>
    </row>
    <row r="1316" ht="12.75">
      <c r="L1316" s="363">
        <v>38948</v>
      </c>
    </row>
    <row r="1317" ht="12.75">
      <c r="L1317" s="363">
        <v>38949</v>
      </c>
    </row>
    <row r="1318" ht="12.75">
      <c r="L1318" s="363">
        <v>38950</v>
      </c>
    </row>
    <row r="1319" ht="12.75">
      <c r="L1319" s="363">
        <v>38951</v>
      </c>
    </row>
    <row r="1320" ht="12.75">
      <c r="L1320" s="363">
        <v>38952</v>
      </c>
    </row>
    <row r="1321" ht="12.75">
      <c r="L1321" s="363">
        <v>38953</v>
      </c>
    </row>
    <row r="1322" ht="12.75">
      <c r="L1322" s="363">
        <v>38954</v>
      </c>
    </row>
    <row r="1323" ht="12.75">
      <c r="L1323" s="363">
        <v>38955</v>
      </c>
    </row>
    <row r="1324" ht="12.75">
      <c r="L1324" s="363">
        <v>38956</v>
      </c>
    </row>
    <row r="1325" ht="12.75">
      <c r="L1325" s="363">
        <v>38957</v>
      </c>
    </row>
    <row r="1326" ht="12.75">
      <c r="L1326" s="363">
        <v>38958</v>
      </c>
    </row>
    <row r="1327" ht="12.75">
      <c r="L1327" s="363">
        <v>38959</v>
      </c>
    </row>
    <row r="1328" ht="12.75">
      <c r="L1328" s="363">
        <v>38960</v>
      </c>
    </row>
    <row r="1329" ht="12.75">
      <c r="L1329" s="363">
        <v>38961</v>
      </c>
    </row>
    <row r="1330" ht="12.75">
      <c r="L1330" s="363">
        <v>38962</v>
      </c>
    </row>
    <row r="1331" ht="12.75">
      <c r="L1331" s="363">
        <v>38963</v>
      </c>
    </row>
    <row r="1332" ht="12.75">
      <c r="L1332" s="363">
        <v>38964</v>
      </c>
    </row>
    <row r="1333" ht="12.75">
      <c r="L1333" s="363">
        <v>38965</v>
      </c>
    </row>
    <row r="1334" ht="12.75">
      <c r="L1334" s="363">
        <v>38966</v>
      </c>
    </row>
    <row r="1335" ht="12.75">
      <c r="L1335" s="363">
        <v>38967</v>
      </c>
    </row>
    <row r="1336" ht="12.75">
      <c r="L1336" s="363">
        <v>38968</v>
      </c>
    </row>
    <row r="1337" ht="12.75">
      <c r="L1337" s="363">
        <v>38969</v>
      </c>
    </row>
    <row r="1338" ht="12.75">
      <c r="L1338" s="363">
        <v>38970</v>
      </c>
    </row>
    <row r="1339" ht="12.75">
      <c r="L1339" s="363">
        <v>38971</v>
      </c>
    </row>
    <row r="1340" ht="12.75">
      <c r="L1340" s="363">
        <v>38972</v>
      </c>
    </row>
    <row r="1341" ht="12.75">
      <c r="L1341" s="363">
        <v>38973</v>
      </c>
    </row>
    <row r="1342" ht="12.75">
      <c r="L1342" s="363">
        <v>38974</v>
      </c>
    </row>
    <row r="1343" ht="12.75">
      <c r="L1343" s="363">
        <v>38975</v>
      </c>
    </row>
    <row r="1344" ht="12.75">
      <c r="L1344" s="363">
        <v>38976</v>
      </c>
    </row>
    <row r="1345" ht="12.75">
      <c r="L1345" s="363">
        <v>38977</v>
      </c>
    </row>
    <row r="1346" ht="12.75">
      <c r="L1346" s="363">
        <v>38978</v>
      </c>
    </row>
    <row r="1347" ht="12.75">
      <c r="L1347" s="363">
        <v>38979</v>
      </c>
    </row>
    <row r="1348" ht="12.75">
      <c r="L1348" s="363">
        <v>38980</v>
      </c>
    </row>
    <row r="1349" ht="12.75">
      <c r="L1349" s="363">
        <v>38981</v>
      </c>
    </row>
    <row r="1350" ht="12.75">
      <c r="L1350" s="363">
        <v>38982</v>
      </c>
    </row>
    <row r="1351" ht="12.75">
      <c r="L1351" s="363">
        <v>38983</v>
      </c>
    </row>
    <row r="1352" ht="12.75">
      <c r="L1352" s="363">
        <v>38984</v>
      </c>
    </row>
    <row r="1353" ht="12.75">
      <c r="L1353" s="363">
        <v>38985</v>
      </c>
    </row>
    <row r="1354" ht="12.75">
      <c r="L1354" s="363">
        <v>38986</v>
      </c>
    </row>
    <row r="1355" ht="12.75">
      <c r="L1355" s="363">
        <v>38987</v>
      </c>
    </row>
    <row r="1356" ht="12.75">
      <c r="L1356" s="363">
        <v>38988</v>
      </c>
    </row>
    <row r="1357" ht="12.75">
      <c r="L1357" s="363">
        <v>38989</v>
      </c>
    </row>
    <row r="1358" ht="12.75">
      <c r="L1358" s="363">
        <v>38990</v>
      </c>
    </row>
    <row r="1359" ht="12.75">
      <c r="L1359" s="363">
        <v>38991</v>
      </c>
    </row>
    <row r="1360" ht="12.75">
      <c r="L1360" s="363">
        <v>38992</v>
      </c>
    </row>
    <row r="1361" ht="12.75">
      <c r="L1361" s="363">
        <v>38993</v>
      </c>
    </row>
    <row r="1362" ht="12.75">
      <c r="L1362" s="363">
        <v>38994</v>
      </c>
    </row>
    <row r="1363" ht="12.75">
      <c r="L1363" s="363">
        <v>38995</v>
      </c>
    </row>
    <row r="1364" ht="12.75">
      <c r="L1364" s="363">
        <v>38996</v>
      </c>
    </row>
    <row r="1365" ht="12.75">
      <c r="L1365" s="363">
        <v>38997</v>
      </c>
    </row>
    <row r="1366" ht="12.75">
      <c r="L1366" s="363">
        <v>38998</v>
      </c>
    </row>
    <row r="1367" ht="12.75">
      <c r="L1367" s="363">
        <v>38999</v>
      </c>
    </row>
    <row r="1368" ht="12.75">
      <c r="L1368" s="363">
        <v>39000</v>
      </c>
    </row>
    <row r="1369" ht="12.75">
      <c r="L1369" s="363">
        <v>39001</v>
      </c>
    </row>
    <row r="1370" ht="12.75">
      <c r="L1370" s="363">
        <v>39002</v>
      </c>
    </row>
    <row r="1371" ht="12.75">
      <c r="L1371" s="363">
        <v>39003</v>
      </c>
    </row>
    <row r="1372" ht="12.75">
      <c r="L1372" s="363">
        <v>39004</v>
      </c>
    </row>
    <row r="1373" ht="12.75">
      <c r="L1373" s="363">
        <v>39005</v>
      </c>
    </row>
    <row r="1374" ht="12.75">
      <c r="L1374" s="363">
        <v>39006</v>
      </c>
    </row>
    <row r="1375" ht="12.75">
      <c r="L1375" s="363">
        <v>39007</v>
      </c>
    </row>
    <row r="1376" ht="12.75">
      <c r="L1376" s="363">
        <v>39008</v>
      </c>
    </row>
    <row r="1377" ht="12.75">
      <c r="L1377" s="363">
        <v>39009</v>
      </c>
    </row>
    <row r="1378" ht="12.75">
      <c r="L1378" s="363">
        <v>39010</v>
      </c>
    </row>
    <row r="1379" ht="12.75">
      <c r="L1379" s="363">
        <v>39011</v>
      </c>
    </row>
    <row r="1380" ht="12.75">
      <c r="L1380" s="363">
        <v>39012</v>
      </c>
    </row>
    <row r="1381" ht="12.75">
      <c r="L1381" s="363">
        <v>39013</v>
      </c>
    </row>
    <row r="1382" ht="12.75">
      <c r="L1382" s="363">
        <v>39014</v>
      </c>
    </row>
    <row r="1383" ht="12.75">
      <c r="L1383" s="363">
        <v>39015</v>
      </c>
    </row>
    <row r="1384" ht="12.75">
      <c r="L1384" s="363">
        <v>39016</v>
      </c>
    </row>
    <row r="1385" ht="12.75">
      <c r="L1385" s="363">
        <v>39017</v>
      </c>
    </row>
    <row r="1386" ht="12.75">
      <c r="L1386" s="363">
        <v>39018</v>
      </c>
    </row>
    <row r="1387" ht="12.75">
      <c r="L1387" s="363">
        <v>39019</v>
      </c>
    </row>
    <row r="1388" ht="12.75">
      <c r="L1388" s="363">
        <v>39020</v>
      </c>
    </row>
    <row r="1389" ht="12.75">
      <c r="L1389" s="363">
        <v>39021</v>
      </c>
    </row>
    <row r="1390" ht="12.75">
      <c r="L1390" s="363">
        <v>39022</v>
      </c>
    </row>
    <row r="1391" ht="12.75">
      <c r="L1391" s="363">
        <v>39023</v>
      </c>
    </row>
    <row r="1392" ht="12.75">
      <c r="L1392" s="363">
        <v>39024</v>
      </c>
    </row>
    <row r="1393" ht="12.75">
      <c r="L1393" s="363">
        <v>39025</v>
      </c>
    </row>
    <row r="1394" ht="12.75">
      <c r="L1394" s="363">
        <v>39026</v>
      </c>
    </row>
    <row r="1395" ht="12.75">
      <c r="L1395" s="363">
        <v>39027</v>
      </c>
    </row>
    <row r="1396" ht="12.75">
      <c r="L1396" s="363">
        <v>39028</v>
      </c>
    </row>
    <row r="1397" ht="12.75">
      <c r="L1397" s="363">
        <v>39029</v>
      </c>
    </row>
    <row r="1398" ht="12.75">
      <c r="L1398" s="363">
        <v>39030</v>
      </c>
    </row>
    <row r="1399" ht="12.75">
      <c r="L1399" s="363">
        <v>39031</v>
      </c>
    </row>
    <row r="1400" ht="12.75">
      <c r="L1400" s="363">
        <v>39032</v>
      </c>
    </row>
    <row r="1401" ht="12.75">
      <c r="L1401" s="363">
        <v>39033</v>
      </c>
    </row>
    <row r="1402" ht="12.75">
      <c r="L1402" s="363">
        <v>39034</v>
      </c>
    </row>
    <row r="1403" ht="12.75">
      <c r="L1403" s="363">
        <v>39035</v>
      </c>
    </row>
    <row r="1404" ht="12.75">
      <c r="L1404" s="363">
        <v>39036</v>
      </c>
    </row>
    <row r="1405" ht="12.75">
      <c r="L1405" s="363">
        <v>39037</v>
      </c>
    </row>
    <row r="1406" ht="12.75">
      <c r="L1406" s="363">
        <v>39038</v>
      </c>
    </row>
    <row r="1407" ht="12.75">
      <c r="L1407" s="363">
        <v>39039</v>
      </c>
    </row>
    <row r="1408" ht="12.75">
      <c r="L1408" s="363">
        <v>39040</v>
      </c>
    </row>
    <row r="1409" ht="12.75">
      <c r="L1409" s="363">
        <v>39041</v>
      </c>
    </row>
    <row r="1410" ht="12.75">
      <c r="L1410" s="363">
        <v>39042</v>
      </c>
    </row>
    <row r="1411" ht="12.75">
      <c r="L1411" s="363">
        <v>39043</v>
      </c>
    </row>
    <row r="1412" ht="12.75">
      <c r="L1412" s="363">
        <v>39044</v>
      </c>
    </row>
    <row r="1413" ht="12.75">
      <c r="L1413" s="363">
        <v>39045</v>
      </c>
    </row>
    <row r="1414" ht="12.75">
      <c r="L1414" s="363">
        <v>39046</v>
      </c>
    </row>
    <row r="1415" ht="12.75">
      <c r="L1415" s="363">
        <v>39047</v>
      </c>
    </row>
    <row r="1416" ht="12.75">
      <c r="L1416" s="363">
        <v>39048</v>
      </c>
    </row>
    <row r="1417" ht="12.75">
      <c r="L1417" s="363">
        <v>39049</v>
      </c>
    </row>
    <row r="1418" ht="12.75">
      <c r="L1418" s="363">
        <v>39050</v>
      </c>
    </row>
    <row r="1419" ht="12.75">
      <c r="L1419" s="363">
        <v>39051</v>
      </c>
    </row>
    <row r="1420" ht="12.75">
      <c r="L1420" s="363">
        <v>39052</v>
      </c>
    </row>
    <row r="1421" ht="12.75">
      <c r="L1421" s="363">
        <v>39053</v>
      </c>
    </row>
    <row r="1422" ht="12.75">
      <c r="L1422" s="363">
        <v>39054</v>
      </c>
    </row>
    <row r="1423" ht="12.75">
      <c r="L1423" s="363">
        <v>39055</v>
      </c>
    </row>
    <row r="1424" ht="12.75">
      <c r="L1424" s="363">
        <v>39056</v>
      </c>
    </row>
    <row r="1425" ht="12.75">
      <c r="L1425" s="363">
        <v>39057</v>
      </c>
    </row>
    <row r="1426" ht="12.75">
      <c r="L1426" s="363">
        <v>39058</v>
      </c>
    </row>
    <row r="1427" ht="12.75">
      <c r="L1427" s="363">
        <v>39059</v>
      </c>
    </row>
    <row r="1428" ht="12.75">
      <c r="L1428" s="363">
        <v>39060</v>
      </c>
    </row>
    <row r="1429" ht="12.75">
      <c r="L1429" s="363">
        <v>39061</v>
      </c>
    </row>
    <row r="1430" ht="12.75">
      <c r="L1430" s="363">
        <v>39062</v>
      </c>
    </row>
    <row r="1431" ht="12.75">
      <c r="L1431" s="363">
        <v>39063</v>
      </c>
    </row>
    <row r="1432" ht="12.75">
      <c r="L1432" s="363">
        <v>39064</v>
      </c>
    </row>
    <row r="1433" ht="12.75">
      <c r="L1433" s="363">
        <v>39065</v>
      </c>
    </row>
    <row r="1434" ht="12.75">
      <c r="L1434" s="363">
        <v>39066</v>
      </c>
    </row>
    <row r="1435" ht="12.75">
      <c r="L1435" s="363">
        <v>39067</v>
      </c>
    </row>
    <row r="1436" ht="12.75">
      <c r="L1436" s="363">
        <v>39068</v>
      </c>
    </row>
    <row r="1437" ht="12.75">
      <c r="L1437" s="363">
        <v>39069</v>
      </c>
    </row>
    <row r="1438" ht="12.75">
      <c r="L1438" s="363">
        <v>39070</v>
      </c>
    </row>
    <row r="1439" ht="12.75">
      <c r="L1439" s="363">
        <v>39071</v>
      </c>
    </row>
    <row r="1440" ht="12.75">
      <c r="L1440" s="363">
        <v>39072</v>
      </c>
    </row>
    <row r="1441" ht="12.75">
      <c r="L1441" s="363">
        <v>39073</v>
      </c>
    </row>
    <row r="1442" ht="12.75">
      <c r="L1442" s="363">
        <v>39074</v>
      </c>
    </row>
    <row r="1443" ht="12.75">
      <c r="L1443" s="363">
        <v>39075</v>
      </c>
    </row>
    <row r="1444" ht="12.75">
      <c r="L1444" s="363">
        <v>39076</v>
      </c>
    </row>
    <row r="1445" ht="12.75">
      <c r="L1445" s="363">
        <v>39077</v>
      </c>
    </row>
    <row r="1446" ht="12.75">
      <c r="L1446" s="363">
        <v>39078</v>
      </c>
    </row>
    <row r="1447" ht="12.75">
      <c r="L1447" s="363">
        <v>39079</v>
      </c>
    </row>
    <row r="1448" ht="12.75">
      <c r="L1448" s="363">
        <v>39080</v>
      </c>
    </row>
    <row r="1449" ht="12.75">
      <c r="L1449" s="363">
        <v>39081</v>
      </c>
    </row>
    <row r="1450" ht="12.75">
      <c r="L1450" s="363">
        <v>39082</v>
      </c>
    </row>
    <row r="1451" ht="12.75">
      <c r="L1451" s="363">
        <v>39083</v>
      </c>
    </row>
    <row r="1452" ht="12.75">
      <c r="L1452" s="363">
        <v>39084</v>
      </c>
    </row>
    <row r="1453" ht="12.75">
      <c r="L1453" s="363">
        <v>39085</v>
      </c>
    </row>
    <row r="1454" ht="12.75">
      <c r="L1454" s="363">
        <v>39086</v>
      </c>
    </row>
    <row r="1455" ht="12.75">
      <c r="L1455" s="363">
        <v>39087</v>
      </c>
    </row>
    <row r="1456" ht="12.75">
      <c r="L1456" s="363">
        <v>39088</v>
      </c>
    </row>
    <row r="1457" ht="12.75">
      <c r="L1457" s="363">
        <v>39089</v>
      </c>
    </row>
    <row r="1458" ht="12.75">
      <c r="L1458" s="363">
        <v>39090</v>
      </c>
    </row>
    <row r="1459" ht="12.75">
      <c r="L1459" s="363">
        <v>39091</v>
      </c>
    </row>
    <row r="1460" ht="12.75">
      <c r="L1460" s="363">
        <v>39092</v>
      </c>
    </row>
    <row r="1461" ht="12.75">
      <c r="L1461" s="363">
        <v>39093</v>
      </c>
    </row>
    <row r="1462" ht="12.75">
      <c r="L1462" s="363">
        <v>39094</v>
      </c>
    </row>
    <row r="1463" ht="12.75">
      <c r="L1463" s="363">
        <v>39095</v>
      </c>
    </row>
    <row r="1464" ht="12.75">
      <c r="L1464" s="363">
        <v>39096</v>
      </c>
    </row>
    <row r="1465" ht="12.75">
      <c r="L1465" s="363">
        <v>39097</v>
      </c>
    </row>
    <row r="1466" ht="12.75">
      <c r="L1466" s="363">
        <v>39098</v>
      </c>
    </row>
    <row r="1467" ht="12.75">
      <c r="L1467" s="363">
        <v>39099</v>
      </c>
    </row>
    <row r="1468" ht="12.75">
      <c r="L1468" s="363">
        <v>39100</v>
      </c>
    </row>
    <row r="1469" ht="12.75">
      <c r="L1469" s="363">
        <v>39101</v>
      </c>
    </row>
    <row r="1470" ht="12.75">
      <c r="L1470" s="363">
        <v>39102</v>
      </c>
    </row>
    <row r="1471" ht="12.75">
      <c r="L1471" s="363">
        <v>39103</v>
      </c>
    </row>
    <row r="1472" ht="12.75">
      <c r="L1472" s="363">
        <v>39104</v>
      </c>
    </row>
    <row r="1473" ht="12.75">
      <c r="L1473" s="363">
        <v>39105</v>
      </c>
    </row>
    <row r="1474" ht="12.75">
      <c r="L1474" s="363">
        <v>39106</v>
      </c>
    </row>
    <row r="1475" ht="12.75">
      <c r="L1475" s="363">
        <v>39107</v>
      </c>
    </row>
    <row r="1476" ht="12.75">
      <c r="L1476" s="363">
        <v>39108</v>
      </c>
    </row>
    <row r="1477" ht="12.75">
      <c r="L1477" s="363">
        <v>39109</v>
      </c>
    </row>
    <row r="1478" ht="12.75">
      <c r="L1478" s="363">
        <v>39110</v>
      </c>
    </row>
    <row r="1479" ht="12.75">
      <c r="L1479" s="363">
        <v>39111</v>
      </c>
    </row>
    <row r="1480" ht="12.75">
      <c r="L1480" s="363">
        <v>39112</v>
      </c>
    </row>
    <row r="1481" ht="12.75">
      <c r="L1481" s="363">
        <v>39113</v>
      </c>
    </row>
    <row r="1482" ht="12.75">
      <c r="L1482" s="363">
        <v>39114</v>
      </c>
    </row>
    <row r="1483" ht="12.75">
      <c r="L1483" s="363">
        <v>39115</v>
      </c>
    </row>
    <row r="1484" ht="12.75">
      <c r="L1484" s="363">
        <v>39116</v>
      </c>
    </row>
    <row r="1485" ht="12.75">
      <c r="L1485" s="363">
        <v>39117</v>
      </c>
    </row>
    <row r="1486" ht="12.75">
      <c r="L1486" s="363">
        <v>39118</v>
      </c>
    </row>
    <row r="1487" ht="12.75">
      <c r="L1487" s="363">
        <v>39119</v>
      </c>
    </row>
    <row r="1488" ht="12.75">
      <c r="L1488" s="363">
        <v>39120</v>
      </c>
    </row>
    <row r="1489" ht="12.75">
      <c r="L1489" s="363">
        <v>39121</v>
      </c>
    </row>
    <row r="1490" ht="12.75">
      <c r="L1490" s="363">
        <v>39122</v>
      </c>
    </row>
    <row r="1491" ht="12.75">
      <c r="L1491" s="363">
        <v>39123</v>
      </c>
    </row>
    <row r="1492" ht="12.75">
      <c r="L1492" s="363">
        <v>39124</v>
      </c>
    </row>
    <row r="1493" ht="12.75">
      <c r="L1493" s="363">
        <v>39125</v>
      </c>
    </row>
    <row r="1494" ht="12.75">
      <c r="L1494" s="363">
        <v>39126</v>
      </c>
    </row>
    <row r="1495" ht="12.75">
      <c r="L1495" s="363">
        <v>39127</v>
      </c>
    </row>
    <row r="1496" ht="12.75">
      <c r="L1496" s="363">
        <v>39128</v>
      </c>
    </row>
    <row r="1497" ht="12.75">
      <c r="L1497" s="363">
        <v>39129</v>
      </c>
    </row>
    <row r="1498" ht="12.75">
      <c r="L1498" s="363">
        <v>39130</v>
      </c>
    </row>
    <row r="1499" ht="12.75">
      <c r="L1499" s="363">
        <v>39131</v>
      </c>
    </row>
    <row r="1500" ht="12.75">
      <c r="L1500" s="363">
        <v>39132</v>
      </c>
    </row>
    <row r="1501" ht="12.75">
      <c r="L1501" s="363">
        <v>39133</v>
      </c>
    </row>
    <row r="1502" ht="12.75">
      <c r="L1502" s="363">
        <v>39134</v>
      </c>
    </row>
    <row r="1503" ht="12.75">
      <c r="L1503" s="363">
        <v>39135</v>
      </c>
    </row>
    <row r="1504" ht="12.75">
      <c r="L1504" s="363">
        <v>39136</v>
      </c>
    </row>
    <row r="1505" ht="12.75">
      <c r="L1505" s="363">
        <v>39137</v>
      </c>
    </row>
    <row r="1506" ht="12.75">
      <c r="L1506" s="363">
        <v>39138</v>
      </c>
    </row>
    <row r="1507" ht="12.75">
      <c r="L1507" s="363">
        <v>39139</v>
      </c>
    </row>
    <row r="1508" ht="12.75">
      <c r="L1508" s="363">
        <v>39140</v>
      </c>
    </row>
    <row r="1509" ht="12.75">
      <c r="L1509" s="363">
        <v>39141</v>
      </c>
    </row>
    <row r="1510" ht="12.75">
      <c r="L1510" s="363">
        <v>39142</v>
      </c>
    </row>
    <row r="1511" ht="12.75">
      <c r="L1511" s="363">
        <v>39143</v>
      </c>
    </row>
    <row r="1512" ht="12.75">
      <c r="L1512" s="363">
        <v>39144</v>
      </c>
    </row>
    <row r="1513" ht="12.75">
      <c r="L1513" s="363">
        <v>39145</v>
      </c>
    </row>
    <row r="1514" ht="12.75">
      <c r="L1514" s="363">
        <v>39146</v>
      </c>
    </row>
    <row r="1515" ht="12.75">
      <c r="L1515" s="363">
        <v>39147</v>
      </c>
    </row>
    <row r="1516" ht="12.75">
      <c r="L1516" s="363">
        <v>39148</v>
      </c>
    </row>
    <row r="1517" ht="12.75">
      <c r="L1517" s="363">
        <v>39149</v>
      </c>
    </row>
    <row r="1518" ht="12.75">
      <c r="L1518" s="363">
        <v>39150</v>
      </c>
    </row>
    <row r="1519" ht="12.75">
      <c r="L1519" s="363">
        <v>39151</v>
      </c>
    </row>
    <row r="1520" ht="12.75">
      <c r="L1520" s="363">
        <v>39152</v>
      </c>
    </row>
    <row r="1521" ht="12.75">
      <c r="L1521" s="363">
        <v>39153</v>
      </c>
    </row>
    <row r="1522" ht="12.75">
      <c r="L1522" s="363">
        <v>39154</v>
      </c>
    </row>
    <row r="1523" ht="12.75">
      <c r="L1523" s="363">
        <v>39155</v>
      </c>
    </row>
    <row r="1524" ht="12.75">
      <c r="L1524" s="363">
        <v>39156</v>
      </c>
    </row>
    <row r="1525" ht="12.75">
      <c r="L1525" s="363">
        <v>39157</v>
      </c>
    </row>
    <row r="1526" ht="12.75">
      <c r="L1526" s="363">
        <v>39158</v>
      </c>
    </row>
    <row r="1527" ht="12.75">
      <c r="L1527" s="363">
        <v>39159</v>
      </c>
    </row>
    <row r="1528" ht="12.75">
      <c r="L1528" s="363">
        <v>39160</v>
      </c>
    </row>
    <row r="1529" ht="12.75">
      <c r="L1529" s="363">
        <v>39161</v>
      </c>
    </row>
    <row r="1530" ht="12.75">
      <c r="L1530" s="363">
        <v>39162</v>
      </c>
    </row>
    <row r="1531" ht="12.75">
      <c r="L1531" s="363">
        <v>39163</v>
      </c>
    </row>
    <row r="1532" ht="12.75">
      <c r="L1532" s="363">
        <v>39164</v>
      </c>
    </row>
    <row r="1533" ht="12.75">
      <c r="L1533" s="363">
        <v>39165</v>
      </c>
    </row>
    <row r="1534" ht="12.75">
      <c r="L1534" s="363">
        <v>39166</v>
      </c>
    </row>
    <row r="1535" ht="12.75">
      <c r="L1535" s="363">
        <v>39167</v>
      </c>
    </row>
    <row r="1536" ht="12.75">
      <c r="L1536" s="363">
        <v>39168</v>
      </c>
    </row>
    <row r="1537" ht="12.75">
      <c r="L1537" s="363">
        <v>39169</v>
      </c>
    </row>
    <row r="1538" ht="12.75">
      <c r="L1538" s="363">
        <v>39170</v>
      </c>
    </row>
    <row r="1539" ht="12.75">
      <c r="L1539" s="363">
        <v>39171</v>
      </c>
    </row>
    <row r="1540" ht="12.75">
      <c r="L1540" s="363">
        <v>39172</v>
      </c>
    </row>
    <row r="1541" ht="12.75">
      <c r="L1541" s="363">
        <v>39173</v>
      </c>
    </row>
    <row r="1542" ht="12.75">
      <c r="L1542" s="363">
        <v>39174</v>
      </c>
    </row>
    <row r="1543" ht="12.75">
      <c r="L1543" s="363">
        <v>39175</v>
      </c>
    </row>
    <row r="1544" ht="12.75">
      <c r="L1544" s="363">
        <v>39176</v>
      </c>
    </row>
    <row r="1545" ht="12.75">
      <c r="L1545" s="363">
        <v>39177</v>
      </c>
    </row>
    <row r="1546" ht="12.75">
      <c r="L1546" s="363">
        <v>39178</v>
      </c>
    </row>
    <row r="1547" ht="12.75">
      <c r="L1547" s="363">
        <v>39179</v>
      </c>
    </row>
    <row r="1548" ht="12.75">
      <c r="L1548" s="363">
        <v>39180</v>
      </c>
    </row>
    <row r="1549" ht="12.75">
      <c r="L1549" s="363">
        <v>39181</v>
      </c>
    </row>
    <row r="1550" ht="12.75">
      <c r="L1550" s="363">
        <v>39182</v>
      </c>
    </row>
    <row r="1551" ht="12.75">
      <c r="L1551" s="363">
        <v>39183</v>
      </c>
    </row>
    <row r="1552" ht="12.75">
      <c r="L1552" s="363">
        <v>39184</v>
      </c>
    </row>
    <row r="1553" ht="12.75">
      <c r="L1553" s="363">
        <v>39185</v>
      </c>
    </row>
    <row r="1554" ht="12.75">
      <c r="L1554" s="363">
        <v>39186</v>
      </c>
    </row>
    <row r="1555" ht="12.75">
      <c r="L1555" s="363">
        <v>39187</v>
      </c>
    </row>
    <row r="1556" ht="12.75">
      <c r="L1556" s="363">
        <v>39188</v>
      </c>
    </row>
    <row r="1557" ht="12.75">
      <c r="L1557" s="363">
        <v>39189</v>
      </c>
    </row>
    <row r="1558" ht="12.75">
      <c r="L1558" s="363">
        <v>39190</v>
      </c>
    </row>
    <row r="1559" ht="12.75">
      <c r="L1559" s="363">
        <v>39191</v>
      </c>
    </row>
    <row r="1560" ht="12.75">
      <c r="L1560" s="363">
        <v>39192</v>
      </c>
    </row>
    <row r="1561" ht="12.75">
      <c r="L1561" s="363">
        <v>39193</v>
      </c>
    </row>
    <row r="1562" ht="12.75">
      <c r="L1562" s="363">
        <v>39194</v>
      </c>
    </row>
    <row r="1563" ht="12.75">
      <c r="L1563" s="363">
        <v>39195</v>
      </c>
    </row>
    <row r="1564" ht="12.75">
      <c r="L1564" s="363">
        <v>39196</v>
      </c>
    </row>
    <row r="1565" ht="12.75">
      <c r="L1565" s="363">
        <v>39197</v>
      </c>
    </row>
    <row r="1566" ht="12.75">
      <c r="L1566" s="363">
        <v>39198</v>
      </c>
    </row>
    <row r="1567" ht="12.75">
      <c r="L1567" s="363">
        <v>39199</v>
      </c>
    </row>
    <row r="1568" ht="12.75">
      <c r="L1568" s="363">
        <v>39200</v>
      </c>
    </row>
    <row r="1569" ht="12.75">
      <c r="L1569" s="363">
        <v>39201</v>
      </c>
    </row>
    <row r="1570" ht="12.75">
      <c r="L1570" s="363">
        <v>39202</v>
      </c>
    </row>
    <row r="1571" ht="12.75">
      <c r="L1571" s="363">
        <v>39203</v>
      </c>
    </row>
    <row r="1572" ht="12.75">
      <c r="L1572" s="363">
        <v>39204</v>
      </c>
    </row>
    <row r="1573" ht="12.75">
      <c r="L1573" s="363">
        <v>39205</v>
      </c>
    </row>
    <row r="1574" ht="12.75">
      <c r="L1574" s="363">
        <v>39206</v>
      </c>
    </row>
    <row r="1575" ht="12.75">
      <c r="L1575" s="363">
        <v>39207</v>
      </c>
    </row>
    <row r="1576" ht="12.75">
      <c r="L1576" s="363">
        <v>39208</v>
      </c>
    </row>
    <row r="1577" ht="12.75">
      <c r="L1577" s="363">
        <v>39209</v>
      </c>
    </row>
    <row r="1578" ht="12.75">
      <c r="L1578" s="363">
        <v>39210</v>
      </c>
    </row>
    <row r="1579" ht="12.75">
      <c r="L1579" s="363">
        <v>39211</v>
      </c>
    </row>
    <row r="1580" ht="12.75">
      <c r="L1580" s="363">
        <v>39212</v>
      </c>
    </row>
    <row r="1581" ht="12.75">
      <c r="L1581" s="363">
        <v>39213</v>
      </c>
    </row>
    <row r="1582" ht="12.75">
      <c r="L1582" s="363">
        <v>39214</v>
      </c>
    </row>
    <row r="1583" ht="12.75">
      <c r="L1583" s="363">
        <v>39215</v>
      </c>
    </row>
    <row r="1584" ht="12.75">
      <c r="L1584" s="363">
        <v>39216</v>
      </c>
    </row>
    <row r="1585" ht="12.75">
      <c r="L1585" s="363">
        <v>39217</v>
      </c>
    </row>
    <row r="1586" ht="12.75">
      <c r="L1586" s="363">
        <v>39218</v>
      </c>
    </row>
    <row r="1587" ht="12.75">
      <c r="L1587" s="363">
        <v>39219</v>
      </c>
    </row>
    <row r="1588" ht="12.75">
      <c r="L1588" s="363">
        <v>39220</v>
      </c>
    </row>
    <row r="1589" ht="12.75">
      <c r="L1589" s="363">
        <v>39221</v>
      </c>
    </row>
    <row r="1590" ht="12.75">
      <c r="L1590" s="363">
        <v>39222</v>
      </c>
    </row>
    <row r="1591" ht="12.75">
      <c r="L1591" s="363">
        <v>39223</v>
      </c>
    </row>
    <row r="1592" ht="12.75">
      <c r="L1592" s="363">
        <v>39224</v>
      </c>
    </row>
    <row r="1593" ht="12.75">
      <c r="L1593" s="363">
        <v>39225</v>
      </c>
    </row>
    <row r="1594" ht="12.75">
      <c r="L1594" s="363">
        <v>39226</v>
      </c>
    </row>
    <row r="1595" ht="12.75">
      <c r="L1595" s="363">
        <v>39227</v>
      </c>
    </row>
    <row r="1596" ht="12.75">
      <c r="L1596" s="363">
        <v>39228</v>
      </c>
    </row>
    <row r="1597" ht="12.75">
      <c r="L1597" s="363">
        <v>39229</v>
      </c>
    </row>
    <row r="1598" ht="12.75">
      <c r="L1598" s="363">
        <v>39230</v>
      </c>
    </row>
    <row r="1599" ht="12.75">
      <c r="L1599" s="363">
        <v>39231</v>
      </c>
    </row>
    <row r="1600" ht="12.75">
      <c r="L1600" s="363">
        <v>39232</v>
      </c>
    </row>
    <row r="1601" ht="12.75">
      <c r="L1601" s="363">
        <v>39233</v>
      </c>
    </row>
    <row r="1602" ht="12.75">
      <c r="L1602" s="363">
        <v>39234</v>
      </c>
    </row>
    <row r="1603" ht="12.75">
      <c r="L1603" s="363">
        <v>39235</v>
      </c>
    </row>
    <row r="1604" ht="12.75">
      <c r="L1604" s="363">
        <v>39236</v>
      </c>
    </row>
    <row r="1605" ht="12.75">
      <c r="L1605" s="363">
        <v>39237</v>
      </c>
    </row>
    <row r="1606" ht="12.75">
      <c r="L1606" s="363">
        <v>39238</v>
      </c>
    </row>
    <row r="1607" ht="12.75">
      <c r="L1607" s="363">
        <v>39239</v>
      </c>
    </row>
    <row r="1608" ht="12.75">
      <c r="L1608" s="363">
        <v>39240</v>
      </c>
    </row>
    <row r="1609" ht="12.75">
      <c r="L1609" s="363">
        <v>39241</v>
      </c>
    </row>
    <row r="1610" ht="12.75">
      <c r="L1610" s="363">
        <v>39242</v>
      </c>
    </row>
    <row r="1611" ht="12.75">
      <c r="L1611" s="363">
        <v>39243</v>
      </c>
    </row>
    <row r="1612" ht="12.75">
      <c r="L1612" s="363">
        <v>39244</v>
      </c>
    </row>
    <row r="1613" ht="12.75">
      <c r="L1613" s="363">
        <v>39245</v>
      </c>
    </row>
    <row r="1614" ht="12.75">
      <c r="L1614" s="363">
        <v>39246</v>
      </c>
    </row>
    <row r="1615" ht="12.75">
      <c r="L1615" s="363">
        <v>39247</v>
      </c>
    </row>
    <row r="1616" ht="12.75">
      <c r="L1616" s="363">
        <v>39248</v>
      </c>
    </row>
    <row r="1617" ht="12.75">
      <c r="L1617" s="363">
        <v>39249</v>
      </c>
    </row>
    <row r="1618" ht="12.75">
      <c r="L1618" s="363">
        <v>39250</v>
      </c>
    </row>
    <row r="1619" ht="12.75">
      <c r="L1619" s="363">
        <v>39251</v>
      </c>
    </row>
    <row r="1620" ht="12.75">
      <c r="L1620" s="363">
        <v>39252</v>
      </c>
    </row>
    <row r="1621" ht="12.75">
      <c r="L1621" s="363">
        <v>39253</v>
      </c>
    </row>
    <row r="1622" ht="12.75">
      <c r="L1622" s="363">
        <v>39254</v>
      </c>
    </row>
    <row r="1623" ht="12.75">
      <c r="L1623" s="363">
        <v>39255</v>
      </c>
    </row>
    <row r="1624" ht="12.75">
      <c r="L1624" s="363">
        <v>39256</v>
      </c>
    </row>
    <row r="1625" ht="12.75">
      <c r="L1625" s="363">
        <v>39257</v>
      </c>
    </row>
    <row r="1626" ht="12.75">
      <c r="L1626" s="363">
        <v>39258</v>
      </c>
    </row>
    <row r="1627" ht="12.75">
      <c r="L1627" s="363">
        <v>39259</v>
      </c>
    </row>
    <row r="1628" ht="12.75">
      <c r="L1628" s="363">
        <v>39260</v>
      </c>
    </row>
    <row r="1629" ht="12.75">
      <c r="L1629" s="363">
        <v>39261</v>
      </c>
    </row>
    <row r="1630" ht="12.75">
      <c r="L1630" s="363">
        <v>39262</v>
      </c>
    </row>
    <row r="1631" ht="12.75">
      <c r="L1631" s="363">
        <v>39263</v>
      </c>
    </row>
    <row r="1632" ht="12.75">
      <c r="L1632" s="363">
        <v>39264</v>
      </c>
    </row>
    <row r="1633" ht="12.75">
      <c r="L1633" s="363">
        <v>39265</v>
      </c>
    </row>
    <row r="1634" ht="12.75">
      <c r="L1634" s="363">
        <v>39266</v>
      </c>
    </row>
    <row r="1635" ht="12.75">
      <c r="L1635" s="363">
        <v>39267</v>
      </c>
    </row>
    <row r="1636" ht="12.75">
      <c r="L1636" s="363">
        <v>39268</v>
      </c>
    </row>
    <row r="1637" ht="12.75">
      <c r="L1637" s="363">
        <v>39269</v>
      </c>
    </row>
    <row r="1638" ht="12.75">
      <c r="L1638" s="363">
        <v>39270</v>
      </c>
    </row>
    <row r="1639" ht="12.75">
      <c r="L1639" s="363">
        <v>39271</v>
      </c>
    </row>
    <row r="1640" ht="12.75">
      <c r="L1640" s="363">
        <v>39272</v>
      </c>
    </row>
    <row r="1641" ht="12.75">
      <c r="L1641" s="363">
        <v>39273</v>
      </c>
    </row>
    <row r="1642" ht="12.75">
      <c r="L1642" s="363">
        <v>39274</v>
      </c>
    </row>
    <row r="1643" ht="12.75">
      <c r="L1643" s="363">
        <v>39275</v>
      </c>
    </row>
    <row r="1644" ht="12.75">
      <c r="L1644" s="363">
        <v>39276</v>
      </c>
    </row>
    <row r="1645" ht="12.75">
      <c r="L1645" s="363">
        <v>39277</v>
      </c>
    </row>
    <row r="1646" ht="12.75">
      <c r="L1646" s="363">
        <v>39278</v>
      </c>
    </row>
    <row r="1647" ht="12.75">
      <c r="L1647" s="363">
        <v>39279</v>
      </c>
    </row>
    <row r="1648" ht="12.75">
      <c r="L1648" s="363">
        <v>39280</v>
      </c>
    </row>
    <row r="1649" ht="12.75">
      <c r="L1649" s="363">
        <v>39281</v>
      </c>
    </row>
    <row r="1650" ht="12.75">
      <c r="L1650" s="363">
        <v>39282</v>
      </c>
    </row>
    <row r="1651" ht="12.75">
      <c r="L1651" s="363">
        <v>39283</v>
      </c>
    </row>
    <row r="1652" ht="12.75">
      <c r="L1652" s="363">
        <v>39284</v>
      </c>
    </row>
    <row r="1653" ht="12.75">
      <c r="L1653" s="363">
        <v>39285</v>
      </c>
    </row>
    <row r="1654" ht="12.75">
      <c r="L1654" s="363">
        <v>39286</v>
      </c>
    </row>
    <row r="1655" ht="12.75">
      <c r="L1655" s="363">
        <v>39287</v>
      </c>
    </row>
    <row r="1656" ht="12.75">
      <c r="L1656" s="363">
        <v>39288</v>
      </c>
    </row>
    <row r="1657" ht="12.75">
      <c r="L1657" s="363">
        <v>39289</v>
      </c>
    </row>
    <row r="1658" ht="12.75">
      <c r="L1658" s="363">
        <v>39290</v>
      </c>
    </row>
    <row r="1659" ht="12.75">
      <c r="L1659" s="363">
        <v>39291</v>
      </c>
    </row>
    <row r="1660" ht="12.75">
      <c r="L1660" s="363">
        <v>39292</v>
      </c>
    </row>
    <row r="1661" ht="12.75">
      <c r="L1661" s="363">
        <v>39293</v>
      </c>
    </row>
    <row r="1662" ht="12.75">
      <c r="L1662" s="363">
        <v>39294</v>
      </c>
    </row>
    <row r="1663" ht="12.75">
      <c r="L1663" s="363">
        <v>39295</v>
      </c>
    </row>
    <row r="1664" ht="12.75">
      <c r="L1664" s="363">
        <v>39296</v>
      </c>
    </row>
    <row r="1665" ht="12.75">
      <c r="L1665" s="363">
        <v>39297</v>
      </c>
    </row>
    <row r="1666" ht="12.75">
      <c r="L1666" s="363">
        <v>39298</v>
      </c>
    </row>
    <row r="1667" ht="12.75">
      <c r="L1667" s="363">
        <v>39299</v>
      </c>
    </row>
    <row r="1668" ht="12.75">
      <c r="L1668" s="363">
        <v>39300</v>
      </c>
    </row>
    <row r="1669" ht="12.75">
      <c r="L1669" s="363">
        <v>39301</v>
      </c>
    </row>
    <row r="1670" ht="12.75">
      <c r="L1670" s="363">
        <v>39302</v>
      </c>
    </row>
    <row r="1671" ht="12.75">
      <c r="L1671" s="363">
        <v>39303</v>
      </c>
    </row>
    <row r="1672" ht="12.75">
      <c r="L1672" s="363">
        <v>39304</v>
      </c>
    </row>
    <row r="1673" ht="12.75">
      <c r="L1673" s="363">
        <v>39305</v>
      </c>
    </row>
    <row r="1674" ht="12.75">
      <c r="L1674" s="363">
        <v>39306</v>
      </c>
    </row>
    <row r="1675" ht="12.75">
      <c r="L1675" s="363">
        <v>39307</v>
      </c>
    </row>
    <row r="1676" ht="12.75">
      <c r="L1676" s="363">
        <v>39308</v>
      </c>
    </row>
    <row r="1677" ht="12.75">
      <c r="L1677" s="363">
        <v>39309</v>
      </c>
    </row>
    <row r="1678" ht="12.75">
      <c r="L1678" s="363">
        <v>39310</v>
      </c>
    </row>
    <row r="1679" ht="12.75">
      <c r="L1679" s="363">
        <v>39311</v>
      </c>
    </row>
    <row r="1680" ht="12.75">
      <c r="L1680" s="363">
        <v>39312</v>
      </c>
    </row>
    <row r="1681" ht="12.75">
      <c r="L1681" s="363">
        <v>39313</v>
      </c>
    </row>
    <row r="1682" ht="12.75">
      <c r="L1682" s="363">
        <v>39314</v>
      </c>
    </row>
    <row r="1683" ht="12.75">
      <c r="L1683" s="363">
        <v>39315</v>
      </c>
    </row>
    <row r="1684" ht="12.75">
      <c r="L1684" s="363">
        <v>39316</v>
      </c>
    </row>
    <row r="1685" ht="12.75">
      <c r="L1685" s="363">
        <v>39317</v>
      </c>
    </row>
    <row r="1686" ht="12.75">
      <c r="L1686" s="363">
        <v>39318</v>
      </c>
    </row>
    <row r="1687" ht="12.75">
      <c r="L1687" s="363">
        <v>39319</v>
      </c>
    </row>
    <row r="1688" ht="12.75">
      <c r="L1688" s="363">
        <v>39320</v>
      </c>
    </row>
    <row r="1689" ht="12.75">
      <c r="L1689" s="363">
        <v>39321</v>
      </c>
    </row>
    <row r="1690" ht="12.75">
      <c r="L1690" s="363">
        <v>39322</v>
      </c>
    </row>
    <row r="1691" ht="12.75">
      <c r="L1691" s="363">
        <v>39323</v>
      </c>
    </row>
    <row r="1692" ht="12.75">
      <c r="L1692" s="363">
        <v>39324</v>
      </c>
    </row>
    <row r="1693" ht="12.75">
      <c r="L1693" s="363">
        <v>39325</v>
      </c>
    </row>
    <row r="1694" ht="12.75">
      <c r="L1694" s="363">
        <v>39326</v>
      </c>
    </row>
    <row r="1695" ht="12.75">
      <c r="L1695" s="363">
        <v>39327</v>
      </c>
    </row>
    <row r="1696" ht="12.75">
      <c r="L1696" s="363">
        <v>39328</v>
      </c>
    </row>
    <row r="1697" ht="12.75">
      <c r="L1697" s="363">
        <v>39329</v>
      </c>
    </row>
    <row r="1698" ht="12.75">
      <c r="L1698" s="363">
        <v>39330</v>
      </c>
    </row>
    <row r="1699" ht="12.75">
      <c r="L1699" s="363">
        <v>39331</v>
      </c>
    </row>
    <row r="1700" ht="12.75">
      <c r="L1700" s="363">
        <v>39332</v>
      </c>
    </row>
    <row r="1701" ht="12.75">
      <c r="L1701" s="363">
        <v>39333</v>
      </c>
    </row>
    <row r="1702" ht="12.75">
      <c r="L1702" s="363">
        <v>39334</v>
      </c>
    </row>
    <row r="1703" ht="12.75">
      <c r="L1703" s="363">
        <v>39335</v>
      </c>
    </row>
    <row r="1704" ht="12.75">
      <c r="L1704" s="363">
        <v>39336</v>
      </c>
    </row>
    <row r="1705" ht="12.75">
      <c r="L1705" s="363">
        <v>39337</v>
      </c>
    </row>
    <row r="1706" ht="12.75">
      <c r="L1706" s="363">
        <v>39338</v>
      </c>
    </row>
    <row r="1707" ht="12.75">
      <c r="L1707" s="363">
        <v>39339</v>
      </c>
    </row>
    <row r="1708" ht="12.75">
      <c r="L1708" s="363">
        <v>39340</v>
      </c>
    </row>
    <row r="1709" ht="12.75">
      <c r="L1709" s="363">
        <v>39341</v>
      </c>
    </row>
    <row r="1710" ht="12.75">
      <c r="L1710" s="363">
        <v>39342</v>
      </c>
    </row>
    <row r="1711" ht="12.75">
      <c r="L1711" s="363">
        <v>39343</v>
      </c>
    </row>
    <row r="1712" ht="12.75">
      <c r="L1712" s="363">
        <v>39344</v>
      </c>
    </row>
    <row r="1713" ht="12.75">
      <c r="L1713" s="363">
        <v>39345</v>
      </c>
    </row>
    <row r="1714" ht="12.75">
      <c r="L1714" s="363">
        <v>39346</v>
      </c>
    </row>
    <row r="1715" ht="12.75">
      <c r="L1715" s="363">
        <v>39347</v>
      </c>
    </row>
    <row r="1716" ht="12.75">
      <c r="L1716" s="363">
        <v>39348</v>
      </c>
    </row>
    <row r="1717" ht="12.75">
      <c r="L1717" s="363">
        <v>39349</v>
      </c>
    </row>
    <row r="1718" ht="12.75">
      <c r="L1718" s="363">
        <v>39350</v>
      </c>
    </row>
    <row r="1719" ht="12.75">
      <c r="L1719" s="363">
        <v>39351</v>
      </c>
    </row>
    <row r="1720" ht="12.75">
      <c r="L1720" s="363">
        <v>39352</v>
      </c>
    </row>
    <row r="1721" ht="12.75">
      <c r="L1721" s="363">
        <v>39353</v>
      </c>
    </row>
    <row r="1722" ht="12.75">
      <c r="L1722" s="363">
        <v>39354</v>
      </c>
    </row>
    <row r="1723" ht="12.75">
      <c r="L1723" s="363">
        <v>39355</v>
      </c>
    </row>
    <row r="1724" ht="12.75">
      <c r="L1724" s="363">
        <v>39356</v>
      </c>
    </row>
    <row r="1725" ht="12.75">
      <c r="L1725" s="363">
        <v>39357</v>
      </c>
    </row>
    <row r="1726" ht="12.75">
      <c r="L1726" s="363">
        <v>39358</v>
      </c>
    </row>
    <row r="1727" ht="12.75">
      <c r="L1727" s="363">
        <v>39359</v>
      </c>
    </row>
    <row r="1728" ht="12.75">
      <c r="L1728" s="363">
        <v>39360</v>
      </c>
    </row>
    <row r="1729" ht="12.75">
      <c r="L1729" s="363">
        <v>39361</v>
      </c>
    </row>
    <row r="1730" ht="12.75">
      <c r="L1730" s="363">
        <v>39362</v>
      </c>
    </row>
    <row r="1731" ht="12.75">
      <c r="L1731" s="363">
        <v>39363</v>
      </c>
    </row>
    <row r="1732" ht="12.75">
      <c r="L1732" s="363">
        <v>39364</v>
      </c>
    </row>
    <row r="1733" ht="12.75">
      <c r="L1733" s="363">
        <v>39365</v>
      </c>
    </row>
    <row r="1734" ht="12.75">
      <c r="L1734" s="363">
        <v>39366</v>
      </c>
    </row>
    <row r="1735" ht="12.75">
      <c r="L1735" s="363">
        <v>39367</v>
      </c>
    </row>
    <row r="1736" ht="12.75">
      <c r="L1736" s="363">
        <v>39368</v>
      </c>
    </row>
    <row r="1737" ht="12.75">
      <c r="L1737" s="363">
        <v>39369</v>
      </c>
    </row>
    <row r="1738" ht="12.75">
      <c r="L1738" s="363">
        <v>39370</v>
      </c>
    </row>
    <row r="1739" ht="12.75">
      <c r="L1739" s="363">
        <v>39371</v>
      </c>
    </row>
    <row r="1740" ht="12.75">
      <c r="L1740" s="363">
        <v>39372</v>
      </c>
    </row>
    <row r="1741" ht="12.75">
      <c r="L1741" s="363">
        <v>39373</v>
      </c>
    </row>
    <row r="1742" ht="12.75">
      <c r="L1742" s="363">
        <v>39374</v>
      </c>
    </row>
    <row r="1743" ht="12.75">
      <c r="L1743" s="363">
        <v>39375</v>
      </c>
    </row>
    <row r="1744" ht="12.75">
      <c r="L1744" s="363">
        <v>39376</v>
      </c>
    </row>
    <row r="1745" ht="12.75">
      <c r="L1745" s="363">
        <v>39377</v>
      </c>
    </row>
    <row r="1746" ht="12.75">
      <c r="L1746" s="363">
        <v>39378</v>
      </c>
    </row>
    <row r="1747" ht="12.75">
      <c r="L1747" s="363">
        <v>39379</v>
      </c>
    </row>
    <row r="1748" ht="12.75">
      <c r="L1748" s="363">
        <v>39380</v>
      </c>
    </row>
    <row r="1749" ht="12.75">
      <c r="L1749" s="363">
        <v>39381</v>
      </c>
    </row>
    <row r="1750" ht="12.75">
      <c r="L1750" s="363">
        <v>39382</v>
      </c>
    </row>
    <row r="1751" ht="12.75">
      <c r="L1751" s="363">
        <v>39383</v>
      </c>
    </row>
    <row r="1752" ht="12.75">
      <c r="L1752" s="363">
        <v>39384</v>
      </c>
    </row>
    <row r="1753" ht="12.75">
      <c r="L1753" s="363">
        <v>39385</v>
      </c>
    </row>
    <row r="1754" ht="12.75">
      <c r="L1754" s="363">
        <v>39386</v>
      </c>
    </row>
    <row r="1755" ht="12.75">
      <c r="L1755" s="363">
        <v>39387</v>
      </c>
    </row>
    <row r="1756" ht="12.75">
      <c r="L1756" s="363">
        <v>39388</v>
      </c>
    </row>
    <row r="1757" ht="12.75">
      <c r="L1757" s="363">
        <v>39389</v>
      </c>
    </row>
    <row r="1758" ht="12.75">
      <c r="L1758" s="363">
        <v>39390</v>
      </c>
    </row>
    <row r="1759" ht="12.75">
      <c r="L1759" s="363">
        <v>39391</v>
      </c>
    </row>
    <row r="1760" ht="12.75">
      <c r="L1760" s="363">
        <v>39392</v>
      </c>
    </row>
    <row r="1761" ht="12.75">
      <c r="L1761" s="363">
        <v>39393</v>
      </c>
    </row>
    <row r="1762" ht="12.75">
      <c r="L1762" s="363">
        <v>39394</v>
      </c>
    </row>
    <row r="1763" ht="12.75">
      <c r="L1763" s="363">
        <v>39395</v>
      </c>
    </row>
    <row r="1764" ht="12.75">
      <c r="L1764" s="363">
        <v>39396</v>
      </c>
    </row>
    <row r="1765" ht="12.75">
      <c r="L1765" s="363">
        <v>39397</v>
      </c>
    </row>
    <row r="1766" ht="12.75">
      <c r="L1766" s="363">
        <v>39398</v>
      </c>
    </row>
    <row r="1767" ht="12.75">
      <c r="L1767" s="363">
        <v>39399</v>
      </c>
    </row>
    <row r="1768" ht="12.75">
      <c r="L1768" s="363">
        <v>39400</v>
      </c>
    </row>
    <row r="1769" ht="12.75">
      <c r="L1769" s="363">
        <v>39401</v>
      </c>
    </row>
    <row r="1770" ht="12.75">
      <c r="L1770" s="363">
        <v>39402</v>
      </c>
    </row>
    <row r="1771" ht="12.75">
      <c r="L1771" s="363">
        <v>39403</v>
      </c>
    </row>
    <row r="1772" ht="12.75">
      <c r="L1772" s="363">
        <v>39404</v>
      </c>
    </row>
    <row r="1773" ht="12.75">
      <c r="L1773" s="363">
        <v>39405</v>
      </c>
    </row>
    <row r="1774" ht="12.75">
      <c r="L1774" s="363">
        <v>39406</v>
      </c>
    </row>
    <row r="1775" ht="12.75">
      <c r="L1775" s="363">
        <v>39407</v>
      </c>
    </row>
    <row r="1776" ht="12.75">
      <c r="L1776" s="363">
        <v>39408</v>
      </c>
    </row>
    <row r="1777" ht="12.75">
      <c r="L1777" s="363">
        <v>39409</v>
      </c>
    </row>
    <row r="1778" ht="12.75">
      <c r="L1778" s="363">
        <v>39410</v>
      </c>
    </row>
    <row r="1779" ht="12.75">
      <c r="L1779" s="363">
        <v>39411</v>
      </c>
    </row>
    <row r="1780" ht="12.75">
      <c r="L1780" s="363">
        <v>39412</v>
      </c>
    </row>
    <row r="1781" ht="12.75">
      <c r="L1781" s="363">
        <v>39413</v>
      </c>
    </row>
    <row r="1782" ht="12.75">
      <c r="L1782" s="363">
        <v>39414</v>
      </c>
    </row>
    <row r="1783" ht="12.75">
      <c r="L1783" s="363">
        <v>39415</v>
      </c>
    </row>
    <row r="1784" ht="12.75">
      <c r="L1784" s="363">
        <v>39416</v>
      </c>
    </row>
    <row r="1785" ht="12.75">
      <c r="L1785" s="363">
        <v>39417</v>
      </c>
    </row>
    <row r="1786" ht="12.75">
      <c r="L1786" s="363">
        <v>39418</v>
      </c>
    </row>
    <row r="1787" ht="12.75">
      <c r="L1787" s="363">
        <v>39419</v>
      </c>
    </row>
    <row r="1788" ht="12.75">
      <c r="L1788" s="363">
        <v>39420</v>
      </c>
    </row>
    <row r="1789" ht="12.75">
      <c r="L1789" s="363">
        <v>39421</v>
      </c>
    </row>
    <row r="1790" ht="12.75">
      <c r="L1790" s="363">
        <v>39422</v>
      </c>
    </row>
    <row r="1791" ht="12.75">
      <c r="L1791" s="363">
        <v>39423</v>
      </c>
    </row>
    <row r="1792" ht="12.75">
      <c r="L1792" s="363">
        <v>39424</v>
      </c>
    </row>
    <row r="1793" ht="12.75">
      <c r="L1793" s="363">
        <v>39425</v>
      </c>
    </row>
    <row r="1794" ht="12.75">
      <c r="L1794" s="363">
        <v>39426</v>
      </c>
    </row>
    <row r="1795" ht="12.75">
      <c r="L1795" s="363">
        <v>39427</v>
      </c>
    </row>
    <row r="1796" ht="12.75">
      <c r="L1796" s="363">
        <v>39428</v>
      </c>
    </row>
    <row r="1797" ht="12.75">
      <c r="L1797" s="363">
        <v>39429</v>
      </c>
    </row>
    <row r="1798" ht="12.75">
      <c r="L1798" s="363">
        <v>39430</v>
      </c>
    </row>
    <row r="1799" ht="12.75">
      <c r="L1799" s="363">
        <v>39431</v>
      </c>
    </row>
    <row r="1800" ht="12.75">
      <c r="L1800" s="363">
        <v>39432</v>
      </c>
    </row>
    <row r="1801" ht="12.75">
      <c r="L1801" s="363">
        <v>39433</v>
      </c>
    </row>
    <row r="1802" ht="12.75">
      <c r="L1802" s="363">
        <v>39434</v>
      </c>
    </row>
    <row r="1803" ht="12.75">
      <c r="L1803" s="363">
        <v>39435</v>
      </c>
    </row>
    <row r="1804" ht="12.75">
      <c r="L1804" s="363">
        <v>39436</v>
      </c>
    </row>
    <row r="1805" ht="12.75">
      <c r="L1805" s="363">
        <v>39437</v>
      </c>
    </row>
    <row r="1806" ht="12.75">
      <c r="L1806" s="363">
        <v>39438</v>
      </c>
    </row>
    <row r="1807" ht="12.75">
      <c r="L1807" s="363">
        <v>39439</v>
      </c>
    </row>
    <row r="1808" ht="12.75">
      <c r="L1808" s="363">
        <v>39440</v>
      </c>
    </row>
    <row r="1809" ht="12.75">
      <c r="L1809" s="363">
        <v>39441</v>
      </c>
    </row>
    <row r="1810" ht="12.75">
      <c r="L1810" s="363">
        <v>39442</v>
      </c>
    </row>
    <row r="1811" ht="12.75">
      <c r="L1811" s="363">
        <v>39443</v>
      </c>
    </row>
    <row r="1812" ht="12.75">
      <c r="L1812" s="363">
        <v>39444</v>
      </c>
    </row>
    <row r="1813" ht="12.75">
      <c r="L1813" s="363">
        <v>39445</v>
      </c>
    </row>
    <row r="1814" ht="12.75">
      <c r="L1814" s="363">
        <v>39446</v>
      </c>
    </row>
    <row r="1815" ht="12.75">
      <c r="L1815" s="363">
        <v>39447</v>
      </c>
    </row>
    <row r="1816" ht="12.75">
      <c r="L1816" s="363">
        <v>39448</v>
      </c>
    </row>
    <row r="1817" ht="12.75">
      <c r="L1817" s="363">
        <v>39449</v>
      </c>
    </row>
    <row r="1818" ht="12.75">
      <c r="L1818" s="363">
        <v>39450</v>
      </c>
    </row>
    <row r="1819" ht="12.75">
      <c r="L1819" s="363">
        <v>39451</v>
      </c>
    </row>
    <row r="1820" ht="12.75">
      <c r="L1820" s="363">
        <v>39452</v>
      </c>
    </row>
    <row r="1821" ht="12.75">
      <c r="L1821" s="363">
        <v>39453</v>
      </c>
    </row>
    <row r="1822" ht="12.75">
      <c r="L1822" s="363">
        <v>39454</v>
      </c>
    </row>
    <row r="1823" ht="12.75">
      <c r="L1823" s="363">
        <v>39455</v>
      </c>
    </row>
    <row r="1824" ht="12.75">
      <c r="L1824" s="363">
        <v>39456</v>
      </c>
    </row>
    <row r="1825" ht="12.75">
      <c r="L1825" s="363">
        <v>39457</v>
      </c>
    </row>
    <row r="1826" ht="12.75">
      <c r="L1826" s="363">
        <v>39458</v>
      </c>
    </row>
    <row r="1827" ht="12.75">
      <c r="L1827" s="363">
        <v>39459</v>
      </c>
    </row>
    <row r="1828" ht="12.75">
      <c r="L1828" s="363">
        <v>39460</v>
      </c>
    </row>
    <row r="1829" ht="12.75">
      <c r="L1829" s="363">
        <v>39461</v>
      </c>
    </row>
    <row r="1830" ht="12.75">
      <c r="L1830" s="363">
        <v>39462</v>
      </c>
    </row>
    <row r="1831" ht="12.75">
      <c r="L1831" s="363">
        <v>39463</v>
      </c>
    </row>
    <row r="1832" ht="12.75">
      <c r="L1832" s="363">
        <v>39464</v>
      </c>
    </row>
    <row r="1833" ht="12.75">
      <c r="L1833" s="363">
        <v>39465</v>
      </c>
    </row>
    <row r="1834" ht="12.75">
      <c r="L1834" s="363">
        <v>39466</v>
      </c>
    </row>
    <row r="1835" ht="12.75">
      <c r="L1835" s="363">
        <v>39467</v>
      </c>
    </row>
    <row r="1836" ht="12.75">
      <c r="L1836" s="363">
        <v>39468</v>
      </c>
    </row>
    <row r="1837" ht="12.75">
      <c r="L1837" s="363">
        <v>39469</v>
      </c>
    </row>
    <row r="1838" ht="12.75">
      <c r="L1838" s="363">
        <v>39470</v>
      </c>
    </row>
    <row r="1839" ht="12.75">
      <c r="L1839" s="363">
        <v>39471</v>
      </c>
    </row>
    <row r="1840" ht="12.75">
      <c r="L1840" s="363">
        <v>39472</v>
      </c>
    </row>
    <row r="1841" ht="12.75">
      <c r="L1841" s="363">
        <v>39473</v>
      </c>
    </row>
    <row r="1842" ht="12.75">
      <c r="L1842" s="363">
        <v>39474</v>
      </c>
    </row>
    <row r="1843" ht="12.75">
      <c r="L1843" s="363">
        <v>39475</v>
      </c>
    </row>
    <row r="1844" ht="12.75">
      <c r="L1844" s="363">
        <v>39476</v>
      </c>
    </row>
    <row r="1845" ht="12.75">
      <c r="L1845" s="363">
        <v>39477</v>
      </c>
    </row>
    <row r="1846" ht="12.75">
      <c r="L1846" s="363">
        <v>39478</v>
      </c>
    </row>
    <row r="1847" ht="12.75">
      <c r="L1847" s="363">
        <v>39479</v>
      </c>
    </row>
    <row r="1848" ht="12.75">
      <c r="L1848" s="363">
        <v>39480</v>
      </c>
    </row>
    <row r="1849" ht="12.75">
      <c r="L1849" s="363">
        <v>39481</v>
      </c>
    </row>
    <row r="1850" ht="12.75">
      <c r="L1850" s="363">
        <v>39482</v>
      </c>
    </row>
    <row r="1851" ht="12.75">
      <c r="L1851" s="363">
        <v>39483</v>
      </c>
    </row>
    <row r="1852" ht="12.75">
      <c r="L1852" s="363">
        <v>39484</v>
      </c>
    </row>
    <row r="1853" ht="12.75">
      <c r="L1853" s="363">
        <v>39485</v>
      </c>
    </row>
    <row r="1854" ht="12.75">
      <c r="L1854" s="363">
        <v>39486</v>
      </c>
    </row>
    <row r="1855" ht="12.75">
      <c r="L1855" s="363">
        <v>39487</v>
      </c>
    </row>
    <row r="1856" ht="12.75">
      <c r="L1856" s="363">
        <v>39488</v>
      </c>
    </row>
    <row r="1857" ht="12.75">
      <c r="L1857" s="363">
        <v>39489</v>
      </c>
    </row>
    <row r="1858" ht="12.75">
      <c r="L1858" s="363">
        <v>39490</v>
      </c>
    </row>
    <row r="1859" ht="12.75">
      <c r="L1859" s="363">
        <v>39491</v>
      </c>
    </row>
    <row r="1860" ht="12.75">
      <c r="L1860" s="363">
        <v>39492</v>
      </c>
    </row>
    <row r="1861" ht="12.75">
      <c r="L1861" s="363">
        <v>39493</v>
      </c>
    </row>
    <row r="1862" ht="12.75">
      <c r="L1862" s="363">
        <v>39494</v>
      </c>
    </row>
    <row r="1863" ht="12.75">
      <c r="L1863" s="363">
        <v>39495</v>
      </c>
    </row>
    <row r="1864" ht="12.75">
      <c r="L1864" s="363">
        <v>39496</v>
      </c>
    </row>
    <row r="1865" ht="12.75">
      <c r="L1865" s="363">
        <v>39497</v>
      </c>
    </row>
    <row r="1866" ht="12.75">
      <c r="L1866" s="363">
        <v>39498</v>
      </c>
    </row>
    <row r="1867" ht="12.75">
      <c r="L1867" s="363">
        <v>39499</v>
      </c>
    </row>
    <row r="1868" ht="12.75">
      <c r="L1868" s="363">
        <v>39500</v>
      </c>
    </row>
    <row r="1869" ht="12.75">
      <c r="L1869" s="363">
        <v>39501</v>
      </c>
    </row>
    <row r="1870" ht="12.75">
      <c r="L1870" s="363">
        <v>39502</v>
      </c>
    </row>
    <row r="1871" ht="12.75">
      <c r="L1871" s="363">
        <v>39503</v>
      </c>
    </row>
    <row r="1872" ht="12.75">
      <c r="L1872" s="363">
        <v>39504</v>
      </c>
    </row>
    <row r="1873" ht="12.75">
      <c r="L1873" s="363">
        <v>39505</v>
      </c>
    </row>
    <row r="1874" ht="12.75">
      <c r="L1874" s="363">
        <v>39506</v>
      </c>
    </row>
    <row r="1875" ht="12.75">
      <c r="L1875" s="363">
        <v>39507</v>
      </c>
    </row>
    <row r="1876" ht="12.75">
      <c r="L1876" s="363">
        <v>39508</v>
      </c>
    </row>
    <row r="1877" ht="12.75">
      <c r="L1877" s="363">
        <v>39509</v>
      </c>
    </row>
    <row r="1878" ht="12.75">
      <c r="L1878" s="363">
        <v>39510</v>
      </c>
    </row>
    <row r="1879" ht="12.75">
      <c r="L1879" s="363">
        <v>39511</v>
      </c>
    </row>
    <row r="1880" ht="12.75">
      <c r="L1880" s="363">
        <v>39512</v>
      </c>
    </row>
    <row r="1881" ht="12.75">
      <c r="L1881" s="363">
        <v>39513</v>
      </c>
    </row>
    <row r="1882" ht="12.75">
      <c r="L1882" s="363">
        <v>39514</v>
      </c>
    </row>
    <row r="1883" ht="12.75">
      <c r="L1883" s="363">
        <v>39515</v>
      </c>
    </row>
    <row r="1884" ht="12.75">
      <c r="L1884" s="363">
        <v>39516</v>
      </c>
    </row>
    <row r="1885" ht="12.75">
      <c r="L1885" s="363">
        <v>39517</v>
      </c>
    </row>
    <row r="1886" ht="12.75">
      <c r="L1886" s="363">
        <v>39518</v>
      </c>
    </row>
    <row r="1887" ht="12.75">
      <c r="L1887" s="363">
        <v>39519</v>
      </c>
    </row>
    <row r="1888" ht="12.75">
      <c r="L1888" s="363">
        <v>39520</v>
      </c>
    </row>
    <row r="1889" ht="12.75">
      <c r="L1889" s="363">
        <v>39521</v>
      </c>
    </row>
    <row r="1890" ht="12.75">
      <c r="L1890" s="363">
        <v>39522</v>
      </c>
    </row>
    <row r="1891" ht="12.75">
      <c r="L1891" s="363">
        <v>39523</v>
      </c>
    </row>
    <row r="1892" ht="12.75">
      <c r="L1892" s="363">
        <v>39524</v>
      </c>
    </row>
    <row r="1893" ht="12.75">
      <c r="L1893" s="363">
        <v>39525</v>
      </c>
    </row>
    <row r="1894" ht="12.75">
      <c r="L1894" s="363">
        <v>39526</v>
      </c>
    </row>
    <row r="1895" ht="12.75">
      <c r="L1895" s="363">
        <v>39527</v>
      </c>
    </row>
    <row r="1896" ht="12.75">
      <c r="L1896" s="363">
        <v>39528</v>
      </c>
    </row>
    <row r="1897" ht="12.75">
      <c r="L1897" s="363">
        <v>39529</v>
      </c>
    </row>
    <row r="1898" ht="12.75">
      <c r="L1898" s="363">
        <v>39530</v>
      </c>
    </row>
    <row r="1899" ht="12.75">
      <c r="L1899" s="363">
        <v>39531</v>
      </c>
    </row>
    <row r="1900" ht="12.75">
      <c r="L1900" s="363">
        <v>39532</v>
      </c>
    </row>
    <row r="1901" ht="12.75">
      <c r="L1901" s="363">
        <v>39533</v>
      </c>
    </row>
    <row r="1902" ht="12.75">
      <c r="L1902" s="363">
        <v>39534</v>
      </c>
    </row>
    <row r="1903" ht="12.75">
      <c r="L1903" s="363">
        <v>39535</v>
      </c>
    </row>
    <row r="1904" ht="12.75">
      <c r="L1904" s="363">
        <v>39536</v>
      </c>
    </row>
    <row r="1905" ht="12.75">
      <c r="L1905" s="363">
        <v>39537</v>
      </c>
    </row>
    <row r="1906" ht="12.75">
      <c r="L1906" s="363">
        <v>39538</v>
      </c>
    </row>
    <row r="1907" ht="12.75">
      <c r="L1907" s="363">
        <v>39539</v>
      </c>
    </row>
    <row r="1908" ht="12.75">
      <c r="L1908" s="363">
        <v>39540</v>
      </c>
    </row>
    <row r="1909" ht="12.75">
      <c r="L1909" s="363">
        <v>39541</v>
      </c>
    </row>
    <row r="1910" ht="12.75">
      <c r="L1910" s="363">
        <v>39542</v>
      </c>
    </row>
    <row r="1911" ht="12.75">
      <c r="L1911" s="363">
        <v>39543</v>
      </c>
    </row>
    <row r="1912" ht="12.75">
      <c r="L1912" s="363">
        <v>39544</v>
      </c>
    </row>
    <row r="1913" ht="12.75">
      <c r="L1913" s="363">
        <v>39545</v>
      </c>
    </row>
    <row r="1914" ht="12.75">
      <c r="L1914" s="363">
        <v>39546</v>
      </c>
    </row>
    <row r="1915" ht="12.75">
      <c r="L1915" s="363">
        <v>39547</v>
      </c>
    </row>
    <row r="1916" ht="12.75">
      <c r="L1916" s="363">
        <v>39548</v>
      </c>
    </row>
    <row r="1917" ht="12.75">
      <c r="L1917" s="363">
        <v>39549</v>
      </c>
    </row>
    <row r="1918" ht="12.75">
      <c r="L1918" s="363">
        <v>39550</v>
      </c>
    </row>
    <row r="1919" ht="12.75">
      <c r="L1919" s="363">
        <v>39551</v>
      </c>
    </row>
    <row r="1920" ht="12.75">
      <c r="L1920" s="363">
        <v>39552</v>
      </c>
    </row>
    <row r="1921" ht="12.75">
      <c r="L1921" s="363">
        <v>39553</v>
      </c>
    </row>
    <row r="1922" ht="12.75">
      <c r="L1922" s="363">
        <v>39554</v>
      </c>
    </row>
    <row r="1923" ht="12.75">
      <c r="L1923" s="363">
        <v>39555</v>
      </c>
    </row>
    <row r="1924" ht="12.75">
      <c r="L1924" s="363">
        <v>39556</v>
      </c>
    </row>
    <row r="1925" ht="12.75">
      <c r="L1925" s="363">
        <v>39557</v>
      </c>
    </row>
    <row r="1926" ht="12.75">
      <c r="L1926" s="363">
        <v>39558</v>
      </c>
    </row>
    <row r="1927" ht="12.75">
      <c r="L1927" s="363">
        <v>39559</v>
      </c>
    </row>
    <row r="1928" ht="12.75">
      <c r="L1928" s="363">
        <v>39560</v>
      </c>
    </row>
    <row r="1929" ht="12.75">
      <c r="L1929" s="363">
        <v>39561</v>
      </c>
    </row>
    <row r="1930" ht="12.75">
      <c r="L1930" s="363">
        <v>39562</v>
      </c>
    </row>
    <row r="1931" ht="12.75">
      <c r="L1931" s="363">
        <v>39563</v>
      </c>
    </row>
    <row r="1932" ht="12.75">
      <c r="L1932" s="363">
        <v>39564</v>
      </c>
    </row>
    <row r="1933" ht="12.75">
      <c r="L1933" s="363">
        <v>39565</v>
      </c>
    </row>
    <row r="1934" ht="12.75">
      <c r="L1934" s="363">
        <v>39566</v>
      </c>
    </row>
    <row r="1935" ht="12.75">
      <c r="L1935" s="363">
        <v>39567</v>
      </c>
    </row>
    <row r="1936" ht="12.75">
      <c r="L1936" s="363">
        <v>39568</v>
      </c>
    </row>
    <row r="1937" ht="12.75">
      <c r="L1937" s="363">
        <v>39569</v>
      </c>
    </row>
    <row r="1938" ht="12.75">
      <c r="L1938" s="363">
        <v>39570</v>
      </c>
    </row>
    <row r="1939" ht="12.75">
      <c r="L1939" s="363">
        <v>39571</v>
      </c>
    </row>
    <row r="1940" ht="12.75">
      <c r="L1940" s="363">
        <v>39572</v>
      </c>
    </row>
    <row r="1941" ht="12.75">
      <c r="L1941" s="363">
        <v>39573</v>
      </c>
    </row>
    <row r="1942" ht="12.75">
      <c r="L1942" s="363">
        <v>39574</v>
      </c>
    </row>
    <row r="1943" ht="12.75">
      <c r="L1943" s="363">
        <v>39575</v>
      </c>
    </row>
    <row r="1944" ht="12.75">
      <c r="L1944" s="363">
        <v>39576</v>
      </c>
    </row>
    <row r="1945" ht="12.75">
      <c r="L1945" s="363">
        <v>39577</v>
      </c>
    </row>
    <row r="1946" ht="12.75">
      <c r="L1946" s="363">
        <v>39578</v>
      </c>
    </row>
    <row r="1947" ht="12.75">
      <c r="L1947" s="363">
        <v>39579</v>
      </c>
    </row>
    <row r="1948" ht="12.75">
      <c r="L1948" s="363">
        <v>39580</v>
      </c>
    </row>
    <row r="1949" ht="12.75">
      <c r="L1949" s="363">
        <v>39581</v>
      </c>
    </row>
    <row r="1950" ht="12.75">
      <c r="L1950" s="363">
        <v>39582</v>
      </c>
    </row>
    <row r="1951" ht="12.75">
      <c r="L1951" s="363">
        <v>39583</v>
      </c>
    </row>
    <row r="1952" ht="12.75">
      <c r="L1952" s="363">
        <v>39584</v>
      </c>
    </row>
    <row r="1953" ht="12.75">
      <c r="L1953" s="363">
        <v>39585</v>
      </c>
    </row>
    <row r="1954" ht="12.75">
      <c r="L1954" s="363">
        <v>39586</v>
      </c>
    </row>
    <row r="1955" ht="12.75">
      <c r="L1955" s="363">
        <v>39587</v>
      </c>
    </row>
    <row r="1956" ht="12.75">
      <c r="L1956" s="363">
        <v>39588</v>
      </c>
    </row>
    <row r="1957" ht="12.75">
      <c r="L1957" s="363">
        <v>39589</v>
      </c>
    </row>
    <row r="1958" ht="12.75">
      <c r="L1958" s="363">
        <v>39590</v>
      </c>
    </row>
    <row r="1959" ht="12.75">
      <c r="L1959" s="363">
        <v>39591</v>
      </c>
    </row>
    <row r="1960" ht="12.75">
      <c r="L1960" s="363">
        <v>39592</v>
      </c>
    </row>
    <row r="1961" ht="12.75">
      <c r="L1961" s="363">
        <v>39593</v>
      </c>
    </row>
    <row r="1962" ht="12.75">
      <c r="L1962" s="363">
        <v>39594</v>
      </c>
    </row>
    <row r="1963" ht="12.75">
      <c r="L1963" s="363">
        <v>39595</v>
      </c>
    </row>
    <row r="1964" ht="12.75">
      <c r="L1964" s="363">
        <v>39596</v>
      </c>
    </row>
    <row r="1965" ht="12.75">
      <c r="L1965" s="363">
        <v>39597</v>
      </c>
    </row>
    <row r="1966" ht="12.75">
      <c r="L1966" s="363">
        <v>39598</v>
      </c>
    </row>
    <row r="1967" ht="12.75">
      <c r="L1967" s="363">
        <v>39599</v>
      </c>
    </row>
    <row r="1968" ht="12.75">
      <c r="L1968" s="363">
        <v>39600</v>
      </c>
    </row>
    <row r="1969" ht="12.75">
      <c r="L1969" s="363">
        <v>39601</v>
      </c>
    </row>
    <row r="1970" ht="12.75">
      <c r="L1970" s="363">
        <v>39602</v>
      </c>
    </row>
    <row r="1971" ht="12.75">
      <c r="L1971" s="363">
        <v>39603</v>
      </c>
    </row>
    <row r="1972" ht="12.75">
      <c r="L1972" s="363">
        <v>39604</v>
      </c>
    </row>
    <row r="1973" ht="12.75">
      <c r="L1973" s="363">
        <v>39605</v>
      </c>
    </row>
    <row r="1974" ht="12.75">
      <c r="L1974" s="363">
        <v>39606</v>
      </c>
    </row>
    <row r="1975" ht="12.75">
      <c r="L1975" s="363">
        <v>39607</v>
      </c>
    </row>
    <row r="1976" ht="12.75">
      <c r="L1976" s="363">
        <v>39608</v>
      </c>
    </row>
    <row r="1977" ht="12.75">
      <c r="L1977" s="363">
        <v>39609</v>
      </c>
    </row>
    <row r="1978" ht="12.75">
      <c r="L1978" s="363">
        <v>39610</v>
      </c>
    </row>
    <row r="1979" ht="12.75">
      <c r="L1979" s="363">
        <v>39611</v>
      </c>
    </row>
    <row r="1980" ht="12.75">
      <c r="L1980" s="363">
        <v>39612</v>
      </c>
    </row>
    <row r="1981" ht="12.75">
      <c r="L1981" s="363">
        <v>39613</v>
      </c>
    </row>
    <row r="1982" ht="12.75">
      <c r="L1982" s="363">
        <v>39614</v>
      </c>
    </row>
    <row r="1983" ht="12.75">
      <c r="L1983" s="363">
        <v>39615</v>
      </c>
    </row>
    <row r="1984" ht="12.75">
      <c r="L1984" s="363">
        <v>39616</v>
      </c>
    </row>
    <row r="1985" ht="12.75">
      <c r="L1985" s="363">
        <v>39617</v>
      </c>
    </row>
    <row r="1986" ht="12.75">
      <c r="L1986" s="363">
        <v>39618</v>
      </c>
    </row>
    <row r="1987" ht="12.75">
      <c r="L1987" s="363">
        <v>39619</v>
      </c>
    </row>
    <row r="1988" ht="12.75">
      <c r="L1988" s="363">
        <v>39620</v>
      </c>
    </row>
    <row r="1989" ht="12.75">
      <c r="L1989" s="363">
        <v>39621</v>
      </c>
    </row>
    <row r="1990" ht="12.75">
      <c r="L1990" s="363">
        <v>39622</v>
      </c>
    </row>
    <row r="1991" ht="12.75">
      <c r="L1991" s="363">
        <v>39623</v>
      </c>
    </row>
    <row r="1992" ht="12.75">
      <c r="L1992" s="363">
        <v>39624</v>
      </c>
    </row>
    <row r="1993" ht="12.75">
      <c r="L1993" s="363">
        <v>39625</v>
      </c>
    </row>
    <row r="1994" ht="12.75">
      <c r="L1994" s="363">
        <v>39626</v>
      </c>
    </row>
    <row r="1995" ht="12.75">
      <c r="L1995" s="363">
        <v>39627</v>
      </c>
    </row>
    <row r="1996" ht="12.75">
      <c r="L1996" s="363">
        <v>39628</v>
      </c>
    </row>
    <row r="1997" ht="12.75">
      <c r="L1997" s="363">
        <v>39629</v>
      </c>
    </row>
    <row r="1998" ht="12.75">
      <c r="L1998" s="363">
        <v>39630</v>
      </c>
    </row>
    <row r="1999" ht="12.75">
      <c r="L1999" s="363">
        <v>39631</v>
      </c>
    </row>
    <row r="2000" ht="12.75">
      <c r="L2000" s="363">
        <v>39632</v>
      </c>
    </row>
    <row r="2001" ht="12.75">
      <c r="L2001" s="363">
        <v>39633</v>
      </c>
    </row>
    <row r="2002" ht="12.75">
      <c r="L2002" s="363">
        <v>39634</v>
      </c>
    </row>
    <row r="2003" ht="12.75">
      <c r="L2003" s="363">
        <v>39635</v>
      </c>
    </row>
    <row r="2004" ht="12.75">
      <c r="L2004" s="363">
        <v>39636</v>
      </c>
    </row>
    <row r="2005" ht="12.75">
      <c r="L2005" s="363">
        <v>39637</v>
      </c>
    </row>
    <row r="2006" ht="12.75">
      <c r="L2006" s="363">
        <v>39638</v>
      </c>
    </row>
    <row r="2007" ht="12.75">
      <c r="L2007" s="363">
        <v>39639</v>
      </c>
    </row>
    <row r="2008" ht="12.75">
      <c r="L2008" s="363">
        <v>39640</v>
      </c>
    </row>
    <row r="2009" ht="12.75">
      <c r="L2009" s="363">
        <v>39641</v>
      </c>
    </row>
    <row r="2010" ht="12.75">
      <c r="L2010" s="363">
        <v>39642</v>
      </c>
    </row>
    <row r="2011" ht="12.75">
      <c r="L2011" s="363">
        <v>39643</v>
      </c>
    </row>
    <row r="2012" ht="12.75">
      <c r="L2012" s="363">
        <v>39644</v>
      </c>
    </row>
    <row r="2013" ht="12.75">
      <c r="L2013" s="363">
        <v>39645</v>
      </c>
    </row>
    <row r="2014" ht="12.75">
      <c r="L2014" s="363">
        <v>39646</v>
      </c>
    </row>
    <row r="2015" ht="12.75">
      <c r="L2015" s="363">
        <v>39647</v>
      </c>
    </row>
    <row r="2016" ht="12.75">
      <c r="L2016" s="363">
        <v>39648</v>
      </c>
    </row>
    <row r="2017" ht="12.75">
      <c r="L2017" s="363">
        <v>39649</v>
      </c>
    </row>
    <row r="2018" ht="12.75">
      <c r="L2018" s="363">
        <v>39650</v>
      </c>
    </row>
    <row r="2019" ht="12.75">
      <c r="L2019" s="363">
        <v>39651</v>
      </c>
    </row>
    <row r="2020" ht="12.75">
      <c r="L2020" s="363">
        <v>39652</v>
      </c>
    </row>
    <row r="2021" ht="12.75">
      <c r="L2021" s="363">
        <v>39653</v>
      </c>
    </row>
    <row r="2022" ht="12.75">
      <c r="L2022" s="363">
        <v>39654</v>
      </c>
    </row>
    <row r="2023" ht="12.75">
      <c r="L2023" s="363">
        <v>39655</v>
      </c>
    </row>
    <row r="2024" ht="12.75">
      <c r="L2024" s="363">
        <v>39656</v>
      </c>
    </row>
    <row r="2025" ht="12.75">
      <c r="L2025" s="363">
        <v>39657</v>
      </c>
    </row>
    <row r="2026" ht="12.75">
      <c r="L2026" s="363">
        <v>39658</v>
      </c>
    </row>
    <row r="2027" ht="12.75">
      <c r="L2027" s="363">
        <v>39659</v>
      </c>
    </row>
    <row r="2028" ht="12.75">
      <c r="L2028" s="363">
        <v>39660</v>
      </c>
    </row>
    <row r="2029" ht="12.75">
      <c r="L2029" s="363">
        <v>39661</v>
      </c>
    </row>
    <row r="2030" ht="12.75">
      <c r="L2030" s="363">
        <v>39662</v>
      </c>
    </row>
    <row r="2031" ht="12.75">
      <c r="L2031" s="363">
        <v>39663</v>
      </c>
    </row>
    <row r="2032" ht="12.75">
      <c r="L2032" s="363">
        <v>39664</v>
      </c>
    </row>
    <row r="2033" ht="12.75">
      <c r="L2033" s="363">
        <v>39665</v>
      </c>
    </row>
    <row r="2034" ht="12.75">
      <c r="L2034" s="363">
        <v>39666</v>
      </c>
    </row>
    <row r="2035" ht="12.75">
      <c r="L2035" s="363">
        <v>39667</v>
      </c>
    </row>
    <row r="2036" ht="12.75">
      <c r="L2036" s="363">
        <v>39668</v>
      </c>
    </row>
    <row r="2037" ht="12.75">
      <c r="L2037" s="363">
        <v>39669</v>
      </c>
    </row>
    <row r="2038" ht="12.75">
      <c r="L2038" s="363">
        <v>39670</v>
      </c>
    </row>
    <row r="2039" ht="12.75">
      <c r="L2039" s="363">
        <v>39671</v>
      </c>
    </row>
    <row r="2040" ht="12.75">
      <c r="L2040" s="363">
        <v>39672</v>
      </c>
    </row>
    <row r="2041" ht="12.75">
      <c r="L2041" s="363">
        <v>39673</v>
      </c>
    </row>
    <row r="2042" ht="12.75">
      <c r="L2042" s="363">
        <v>39674</v>
      </c>
    </row>
    <row r="2043" ht="12.75">
      <c r="L2043" s="363">
        <v>39675</v>
      </c>
    </row>
    <row r="2044" ht="12.75">
      <c r="L2044" s="363">
        <v>39676</v>
      </c>
    </row>
    <row r="2045" ht="12.75">
      <c r="L2045" s="363">
        <v>39677</v>
      </c>
    </row>
    <row r="2046" ht="12.75">
      <c r="L2046" s="363">
        <v>39678</v>
      </c>
    </row>
    <row r="2047" ht="12.75">
      <c r="L2047" s="363">
        <v>39679</v>
      </c>
    </row>
    <row r="2048" ht="12.75">
      <c r="L2048" s="363">
        <v>39680</v>
      </c>
    </row>
    <row r="2049" ht="12.75">
      <c r="L2049" s="363">
        <v>39681</v>
      </c>
    </row>
    <row r="2050" ht="12.75">
      <c r="L2050" s="363">
        <v>39682</v>
      </c>
    </row>
    <row r="2051" ht="12.75">
      <c r="L2051" s="363">
        <v>39683</v>
      </c>
    </row>
    <row r="2052" ht="12.75">
      <c r="L2052" s="363">
        <v>39684</v>
      </c>
    </row>
    <row r="2053" ht="12.75">
      <c r="L2053" s="363">
        <v>39685</v>
      </c>
    </row>
    <row r="2054" ht="12.75">
      <c r="L2054" s="363">
        <v>39686</v>
      </c>
    </row>
    <row r="2055" ht="12.75">
      <c r="L2055" s="363">
        <v>39687</v>
      </c>
    </row>
    <row r="2056" ht="12.75">
      <c r="L2056" s="363">
        <v>39688</v>
      </c>
    </row>
    <row r="2057" ht="12.75">
      <c r="L2057" s="363">
        <v>39689</v>
      </c>
    </row>
    <row r="2058" ht="12.75">
      <c r="L2058" s="363">
        <v>39690</v>
      </c>
    </row>
    <row r="2059" ht="12.75">
      <c r="L2059" s="363">
        <v>39691</v>
      </c>
    </row>
    <row r="2060" ht="12.75">
      <c r="L2060" s="363">
        <v>39692</v>
      </c>
    </row>
    <row r="2061" ht="12.75">
      <c r="L2061" s="363">
        <v>39693</v>
      </c>
    </row>
    <row r="2062" ht="12.75">
      <c r="L2062" s="363">
        <v>39694</v>
      </c>
    </row>
    <row r="2063" ht="12.75">
      <c r="L2063" s="363">
        <v>39695</v>
      </c>
    </row>
    <row r="2064" ht="12.75">
      <c r="L2064" s="363">
        <v>39696</v>
      </c>
    </row>
    <row r="2065" ht="12.75">
      <c r="L2065" s="363">
        <v>39697</v>
      </c>
    </row>
    <row r="2066" ht="12.75">
      <c r="L2066" s="363">
        <v>39698</v>
      </c>
    </row>
    <row r="2067" ht="12.75">
      <c r="L2067" s="363">
        <v>39699</v>
      </c>
    </row>
    <row r="2068" ht="12.75">
      <c r="L2068" s="363">
        <v>39700</v>
      </c>
    </row>
    <row r="2069" ht="12.75">
      <c r="L2069" s="363">
        <v>39701</v>
      </c>
    </row>
    <row r="2070" ht="12.75">
      <c r="L2070" s="363">
        <v>39702</v>
      </c>
    </row>
    <row r="2071" ht="12.75">
      <c r="L2071" s="363">
        <v>39703</v>
      </c>
    </row>
    <row r="2072" ht="12.75">
      <c r="L2072" s="363">
        <v>39704</v>
      </c>
    </row>
    <row r="2073" ht="12.75">
      <c r="L2073" s="363">
        <v>39705</v>
      </c>
    </row>
    <row r="2074" ht="12.75">
      <c r="L2074" s="363">
        <v>39706</v>
      </c>
    </row>
    <row r="2075" ht="12.75">
      <c r="L2075" s="363">
        <v>39707</v>
      </c>
    </row>
    <row r="2076" ht="12.75">
      <c r="L2076" s="363">
        <v>39708</v>
      </c>
    </row>
    <row r="2077" ht="12.75">
      <c r="L2077" s="363">
        <v>39709</v>
      </c>
    </row>
    <row r="2078" ht="12.75">
      <c r="L2078" s="363">
        <v>39710</v>
      </c>
    </row>
    <row r="2079" ht="12.75">
      <c r="L2079" s="363">
        <v>39711</v>
      </c>
    </row>
    <row r="2080" ht="12.75">
      <c r="L2080" s="363">
        <v>39712</v>
      </c>
    </row>
    <row r="2081" ht="12.75">
      <c r="L2081" s="363">
        <v>39713</v>
      </c>
    </row>
    <row r="2082" ht="12.75">
      <c r="L2082" s="363">
        <v>39714</v>
      </c>
    </row>
    <row r="2083" ht="12.75">
      <c r="L2083" s="363">
        <v>39715</v>
      </c>
    </row>
    <row r="2084" ht="12.75">
      <c r="L2084" s="363">
        <v>39716</v>
      </c>
    </row>
    <row r="2085" ht="12.75">
      <c r="L2085" s="363">
        <v>39717</v>
      </c>
    </row>
    <row r="2086" ht="12.75">
      <c r="L2086" s="363">
        <v>39718</v>
      </c>
    </row>
    <row r="2087" ht="12.75">
      <c r="L2087" s="363">
        <v>39719</v>
      </c>
    </row>
    <row r="2088" ht="12.75">
      <c r="L2088" s="363">
        <v>39720</v>
      </c>
    </row>
    <row r="2089" ht="12.75">
      <c r="L2089" s="363">
        <v>39721</v>
      </c>
    </row>
    <row r="2090" ht="12.75">
      <c r="L2090" s="363">
        <v>39722</v>
      </c>
    </row>
    <row r="2091" ht="12.75">
      <c r="L2091" s="363">
        <v>39723</v>
      </c>
    </row>
    <row r="2092" ht="12.75">
      <c r="L2092" s="363">
        <v>39724</v>
      </c>
    </row>
    <row r="2093" ht="12.75">
      <c r="L2093" s="363">
        <v>39725</v>
      </c>
    </row>
    <row r="2094" ht="12.75">
      <c r="L2094" s="363">
        <v>39726</v>
      </c>
    </row>
    <row r="2095" ht="12.75">
      <c r="L2095" s="363">
        <v>39727</v>
      </c>
    </row>
    <row r="2096" ht="12.75">
      <c r="L2096" s="363">
        <v>39728</v>
      </c>
    </row>
    <row r="2097" ht="12.75">
      <c r="L2097" s="363">
        <v>39729</v>
      </c>
    </row>
    <row r="2098" ht="12.75">
      <c r="L2098" s="363">
        <v>39730</v>
      </c>
    </row>
    <row r="2099" ht="12.75">
      <c r="L2099" s="363">
        <v>39731</v>
      </c>
    </row>
    <row r="2100" ht="12.75">
      <c r="L2100" s="363">
        <v>39732</v>
      </c>
    </row>
    <row r="2101" ht="12.75">
      <c r="L2101" s="363">
        <v>39733</v>
      </c>
    </row>
    <row r="2102" ht="12.75">
      <c r="L2102" s="363">
        <v>39734</v>
      </c>
    </row>
    <row r="2103" ht="12.75">
      <c r="L2103" s="363">
        <v>39735</v>
      </c>
    </row>
    <row r="2104" ht="12.75">
      <c r="L2104" s="363">
        <v>39736</v>
      </c>
    </row>
    <row r="2105" ht="12.75">
      <c r="L2105" s="363">
        <v>39737</v>
      </c>
    </row>
    <row r="2106" ht="12.75">
      <c r="L2106" s="363">
        <v>39738</v>
      </c>
    </row>
    <row r="2107" ht="12.75">
      <c r="L2107" s="363">
        <v>39739</v>
      </c>
    </row>
    <row r="2108" ht="12.75">
      <c r="L2108" s="363">
        <v>39740</v>
      </c>
    </row>
    <row r="2109" ht="12.75">
      <c r="L2109" s="363">
        <v>39741</v>
      </c>
    </row>
    <row r="2110" ht="12.75">
      <c r="L2110" s="363">
        <v>39742</v>
      </c>
    </row>
    <row r="2111" ht="12.75">
      <c r="L2111" s="363">
        <v>39743</v>
      </c>
    </row>
    <row r="2112" ht="12.75">
      <c r="L2112" s="363">
        <v>39744</v>
      </c>
    </row>
    <row r="2113" ht="12.75">
      <c r="L2113" s="363">
        <v>39745</v>
      </c>
    </row>
    <row r="2114" ht="12.75">
      <c r="L2114" s="363">
        <v>39746</v>
      </c>
    </row>
    <row r="2115" ht="12.75">
      <c r="L2115" s="363">
        <v>39747</v>
      </c>
    </row>
    <row r="2116" ht="12.75">
      <c r="L2116" s="363">
        <v>39748</v>
      </c>
    </row>
    <row r="2117" ht="12.75">
      <c r="L2117" s="363">
        <v>39749</v>
      </c>
    </row>
    <row r="2118" ht="12.75">
      <c r="L2118" s="363">
        <v>39750</v>
      </c>
    </row>
    <row r="2119" ht="12.75">
      <c r="L2119" s="363">
        <v>39751</v>
      </c>
    </row>
    <row r="2120" ht="12.75">
      <c r="L2120" s="363">
        <v>39752</v>
      </c>
    </row>
    <row r="2121" ht="12.75">
      <c r="L2121" s="363">
        <v>39753</v>
      </c>
    </row>
    <row r="2122" ht="12.75">
      <c r="L2122" s="363">
        <v>39754</v>
      </c>
    </row>
    <row r="2123" ht="12.75">
      <c r="L2123" s="363">
        <v>39755</v>
      </c>
    </row>
    <row r="2124" ht="12.75">
      <c r="L2124" s="363">
        <v>39756</v>
      </c>
    </row>
    <row r="2125" ht="12.75">
      <c r="L2125" s="363">
        <v>39757</v>
      </c>
    </row>
    <row r="2126" ht="12.75">
      <c r="L2126" s="363">
        <v>39758</v>
      </c>
    </row>
    <row r="2127" ht="12.75">
      <c r="L2127" s="363">
        <v>39759</v>
      </c>
    </row>
    <row r="2128" ht="12.75">
      <c r="L2128" s="363">
        <v>39760</v>
      </c>
    </row>
    <row r="2129" ht="12.75">
      <c r="L2129" s="363">
        <v>39761</v>
      </c>
    </row>
    <row r="2130" ht="12.75">
      <c r="L2130" s="363">
        <v>39762</v>
      </c>
    </row>
    <row r="2131" ht="12.75">
      <c r="L2131" s="363">
        <v>39763</v>
      </c>
    </row>
    <row r="2132" ht="12.75">
      <c r="L2132" s="363">
        <v>39764</v>
      </c>
    </row>
    <row r="2133" ht="12.75">
      <c r="L2133" s="363">
        <v>39765</v>
      </c>
    </row>
    <row r="2134" ht="12.75">
      <c r="L2134" s="363">
        <v>39766</v>
      </c>
    </row>
    <row r="2135" ht="12.75">
      <c r="L2135" s="363">
        <v>39767</v>
      </c>
    </row>
    <row r="2136" ht="12.75">
      <c r="L2136" s="363">
        <v>39768</v>
      </c>
    </row>
    <row r="2137" ht="12.75">
      <c r="L2137" s="363">
        <v>39769</v>
      </c>
    </row>
    <row r="2138" ht="12.75">
      <c r="L2138" s="363">
        <v>39770</v>
      </c>
    </row>
    <row r="2139" ht="12.75">
      <c r="L2139" s="363">
        <v>39771</v>
      </c>
    </row>
    <row r="2140" ht="12.75">
      <c r="L2140" s="363">
        <v>39772</v>
      </c>
    </row>
    <row r="2141" ht="12.75">
      <c r="L2141" s="363">
        <v>39773</v>
      </c>
    </row>
    <row r="2142" ht="12.75">
      <c r="L2142" s="363">
        <v>39774</v>
      </c>
    </row>
    <row r="2143" ht="12.75">
      <c r="L2143" s="363">
        <v>39775</v>
      </c>
    </row>
    <row r="2144" ht="12.75">
      <c r="L2144" s="363">
        <v>39776</v>
      </c>
    </row>
    <row r="2145" ht="12.75">
      <c r="L2145" s="363">
        <v>39777</v>
      </c>
    </row>
    <row r="2146" ht="12.75">
      <c r="L2146" s="363">
        <v>39778</v>
      </c>
    </row>
    <row r="2147" ht="12.75">
      <c r="L2147" s="363">
        <v>39779</v>
      </c>
    </row>
    <row r="2148" ht="12.75">
      <c r="L2148" s="363">
        <v>39780</v>
      </c>
    </row>
    <row r="2149" ht="12.75">
      <c r="L2149" s="363">
        <v>39781</v>
      </c>
    </row>
    <row r="2150" ht="12.75">
      <c r="L2150" s="363">
        <v>39782</v>
      </c>
    </row>
    <row r="2151" ht="12.75">
      <c r="L2151" s="363">
        <v>39783</v>
      </c>
    </row>
    <row r="2152" ht="12.75">
      <c r="L2152" s="363">
        <v>39784</v>
      </c>
    </row>
    <row r="2153" ht="12.75">
      <c r="L2153" s="363">
        <v>39785</v>
      </c>
    </row>
    <row r="2154" ht="12.75">
      <c r="L2154" s="363">
        <v>39786</v>
      </c>
    </row>
    <row r="2155" ht="12.75">
      <c r="L2155" s="363">
        <v>39787</v>
      </c>
    </row>
    <row r="2156" ht="12.75">
      <c r="L2156" s="363">
        <v>39788</v>
      </c>
    </row>
    <row r="2157" ht="12.75">
      <c r="L2157" s="363">
        <v>39789</v>
      </c>
    </row>
    <row r="2158" ht="12.75">
      <c r="L2158" s="363">
        <v>39790</v>
      </c>
    </row>
    <row r="2159" ht="12.75">
      <c r="L2159" s="363">
        <v>39791</v>
      </c>
    </row>
    <row r="2160" ht="12.75">
      <c r="L2160" s="363">
        <v>39792</v>
      </c>
    </row>
    <row r="2161" ht="12.75">
      <c r="L2161" s="363">
        <v>39793</v>
      </c>
    </row>
    <row r="2162" ht="12.75">
      <c r="L2162" s="363">
        <v>39794</v>
      </c>
    </row>
    <row r="2163" ht="12.75">
      <c r="L2163" s="363">
        <v>39795</v>
      </c>
    </row>
    <row r="2164" ht="12.75">
      <c r="L2164" s="363">
        <v>39796</v>
      </c>
    </row>
    <row r="2165" ht="12.75">
      <c r="L2165" s="363">
        <v>39797</v>
      </c>
    </row>
    <row r="2166" ht="12.75">
      <c r="L2166" s="363">
        <v>39798</v>
      </c>
    </row>
    <row r="2167" ht="12.75">
      <c r="L2167" s="363">
        <v>39799</v>
      </c>
    </row>
    <row r="2168" ht="12.75">
      <c r="L2168" s="363">
        <v>39800</v>
      </c>
    </row>
    <row r="2169" ht="12.75">
      <c r="L2169" s="363">
        <v>39801</v>
      </c>
    </row>
    <row r="2170" ht="12.75">
      <c r="L2170" s="363">
        <v>39802</v>
      </c>
    </row>
    <row r="2171" ht="12.75">
      <c r="L2171" s="363">
        <v>39803</v>
      </c>
    </row>
    <row r="2172" ht="12.75">
      <c r="L2172" s="363">
        <v>39804</v>
      </c>
    </row>
    <row r="2173" ht="12.75">
      <c r="L2173" s="363">
        <v>39805</v>
      </c>
    </row>
    <row r="2174" ht="12.75">
      <c r="L2174" s="363">
        <v>39806</v>
      </c>
    </row>
    <row r="2175" ht="12.75">
      <c r="L2175" s="363">
        <v>39807</v>
      </c>
    </row>
    <row r="2176" ht="12.75">
      <c r="L2176" s="363">
        <v>39808</v>
      </c>
    </row>
    <row r="2177" ht="12.75">
      <c r="L2177" s="363">
        <v>39809</v>
      </c>
    </row>
    <row r="2178" ht="12.75">
      <c r="L2178" s="363">
        <v>39810</v>
      </c>
    </row>
    <row r="2179" ht="12.75">
      <c r="L2179" s="363">
        <v>39811</v>
      </c>
    </row>
    <row r="2180" ht="12.75">
      <c r="L2180" s="363">
        <v>39812</v>
      </c>
    </row>
    <row r="2181" ht="12.75">
      <c r="L2181" s="363">
        <v>39813</v>
      </c>
    </row>
    <row r="2182" ht="12.75">
      <c r="L2182" s="363">
        <v>39814</v>
      </c>
    </row>
    <row r="2183" ht="12.75">
      <c r="L2183" s="363">
        <v>39815</v>
      </c>
    </row>
    <row r="2184" ht="12.75">
      <c r="L2184" s="363">
        <v>39816</v>
      </c>
    </row>
    <row r="2185" ht="12.75">
      <c r="L2185" s="363">
        <v>39817</v>
      </c>
    </row>
    <row r="2186" ht="12.75">
      <c r="L2186" s="363">
        <v>39818</v>
      </c>
    </row>
    <row r="2187" ht="12.75">
      <c r="L2187" s="363">
        <v>39819</v>
      </c>
    </row>
    <row r="2188" ht="12.75">
      <c r="L2188" s="363">
        <v>39820</v>
      </c>
    </row>
    <row r="2189" ht="12.75">
      <c r="L2189" s="363">
        <v>39821</v>
      </c>
    </row>
    <row r="2190" ht="12.75">
      <c r="L2190" s="363">
        <v>39822</v>
      </c>
    </row>
    <row r="2191" ht="12.75">
      <c r="L2191" s="363">
        <v>39823</v>
      </c>
    </row>
    <row r="2192" ht="12.75">
      <c r="L2192" s="363">
        <v>39824</v>
      </c>
    </row>
    <row r="2193" ht="12.75">
      <c r="L2193" s="363">
        <v>39825</v>
      </c>
    </row>
    <row r="2194" ht="12.75">
      <c r="L2194" s="363">
        <v>39826</v>
      </c>
    </row>
    <row r="2195" ht="12.75">
      <c r="L2195" s="363">
        <v>39827</v>
      </c>
    </row>
    <row r="2196" ht="12.75">
      <c r="L2196" s="363">
        <v>39828</v>
      </c>
    </row>
    <row r="2197" ht="12.75">
      <c r="L2197" s="363">
        <v>39829</v>
      </c>
    </row>
    <row r="2198" ht="12.75">
      <c r="L2198" s="363">
        <v>39830</v>
      </c>
    </row>
    <row r="2199" ht="12.75">
      <c r="L2199" s="363">
        <v>39831</v>
      </c>
    </row>
    <row r="2200" ht="12.75">
      <c r="L2200" s="363">
        <v>39832</v>
      </c>
    </row>
    <row r="2201" ht="12.75">
      <c r="L2201" s="363">
        <v>39833</v>
      </c>
    </row>
    <row r="2202" ht="12.75">
      <c r="L2202" s="363">
        <v>39834</v>
      </c>
    </row>
    <row r="2203" ht="12.75">
      <c r="L2203" s="363">
        <v>39835</v>
      </c>
    </row>
    <row r="2204" ht="12.75">
      <c r="L2204" s="363">
        <v>39836</v>
      </c>
    </row>
    <row r="2205" ht="12.75">
      <c r="L2205" s="363">
        <v>39837</v>
      </c>
    </row>
    <row r="2206" ht="12.75">
      <c r="L2206" s="363">
        <v>39838</v>
      </c>
    </row>
    <row r="2207" ht="12.75">
      <c r="L2207" s="363">
        <v>39839</v>
      </c>
    </row>
    <row r="2208" ht="12.75">
      <c r="L2208" s="363">
        <v>39840</v>
      </c>
    </row>
    <row r="2209" ht="12.75">
      <c r="L2209" s="363">
        <v>39841</v>
      </c>
    </row>
    <row r="2210" ht="12.75">
      <c r="L2210" s="363">
        <v>39842</v>
      </c>
    </row>
    <row r="2211" ht="12.75">
      <c r="L2211" s="363">
        <v>39843</v>
      </c>
    </row>
    <row r="2212" ht="12.75">
      <c r="L2212" s="363">
        <v>39844</v>
      </c>
    </row>
    <row r="2213" ht="12.75">
      <c r="L2213" s="363">
        <v>39845</v>
      </c>
    </row>
    <row r="2214" ht="12.75">
      <c r="L2214" s="363">
        <v>39846</v>
      </c>
    </row>
    <row r="2215" ht="12.75">
      <c r="L2215" s="363">
        <v>39847</v>
      </c>
    </row>
    <row r="2216" ht="12.75">
      <c r="L2216" s="363">
        <v>39848</v>
      </c>
    </row>
    <row r="2217" ht="12.75">
      <c r="L2217" s="363">
        <v>39849</v>
      </c>
    </row>
    <row r="2218" ht="12.75">
      <c r="L2218" s="363">
        <v>39850</v>
      </c>
    </row>
    <row r="2219" ht="12.75">
      <c r="L2219" s="363">
        <v>39851</v>
      </c>
    </row>
    <row r="2220" ht="12.75">
      <c r="L2220" s="363">
        <v>39852</v>
      </c>
    </row>
    <row r="2221" ht="12.75">
      <c r="L2221" s="363">
        <v>39853</v>
      </c>
    </row>
    <row r="2222" ht="12.75">
      <c r="L2222" s="363">
        <v>39854</v>
      </c>
    </row>
    <row r="2223" ht="12.75">
      <c r="L2223" s="363">
        <v>39855</v>
      </c>
    </row>
    <row r="2224" ht="12.75">
      <c r="L2224" s="363">
        <v>39856</v>
      </c>
    </row>
    <row r="2225" ht="12.75">
      <c r="L2225" s="363">
        <v>39857</v>
      </c>
    </row>
    <row r="2226" ht="12.75">
      <c r="L2226" s="363">
        <v>39858</v>
      </c>
    </row>
    <row r="2227" ht="12.75">
      <c r="L2227" s="363">
        <v>39859</v>
      </c>
    </row>
    <row r="2228" ht="12.75">
      <c r="L2228" s="363">
        <v>39860</v>
      </c>
    </row>
    <row r="2229" ht="12.75">
      <c r="L2229" s="363">
        <v>39861</v>
      </c>
    </row>
    <row r="2230" ht="12.75">
      <c r="L2230" s="363">
        <v>39862</v>
      </c>
    </row>
    <row r="2231" ht="12.75">
      <c r="L2231" s="363">
        <v>39863</v>
      </c>
    </row>
    <row r="2232" ht="12.75">
      <c r="L2232" s="363">
        <v>39864</v>
      </c>
    </row>
    <row r="2233" ht="12.75">
      <c r="L2233" s="363">
        <v>39865</v>
      </c>
    </row>
    <row r="2234" ht="12.75">
      <c r="L2234" s="363">
        <v>39866</v>
      </c>
    </row>
    <row r="2235" ht="12.75">
      <c r="L2235" s="363">
        <v>39867</v>
      </c>
    </row>
    <row r="2236" ht="12.75">
      <c r="L2236" s="363">
        <v>39868</v>
      </c>
    </row>
    <row r="2237" ht="12.75">
      <c r="L2237" s="363">
        <v>39869</v>
      </c>
    </row>
    <row r="2238" ht="12.75">
      <c r="L2238" s="363">
        <v>39870</v>
      </c>
    </row>
    <row r="2239" ht="12.75">
      <c r="L2239" s="363">
        <v>39871</v>
      </c>
    </row>
    <row r="2240" ht="12.75">
      <c r="L2240" s="363">
        <v>39872</v>
      </c>
    </row>
    <row r="2241" ht="12.75">
      <c r="L2241" s="363">
        <v>39873</v>
      </c>
    </row>
    <row r="2242" ht="12.75">
      <c r="L2242" s="363">
        <v>39874</v>
      </c>
    </row>
    <row r="2243" ht="12.75">
      <c r="L2243" s="363">
        <v>39875</v>
      </c>
    </row>
    <row r="2244" ht="12.75">
      <c r="L2244" s="363">
        <v>39876</v>
      </c>
    </row>
    <row r="2245" ht="12.75">
      <c r="L2245" s="363">
        <v>39877</v>
      </c>
    </row>
    <row r="2246" ht="12.75">
      <c r="L2246" s="363">
        <v>39878</v>
      </c>
    </row>
    <row r="2247" ht="12.75">
      <c r="L2247" s="363">
        <v>39879</v>
      </c>
    </row>
    <row r="2248" ht="12.75">
      <c r="L2248" s="363">
        <v>39880</v>
      </c>
    </row>
    <row r="2249" ht="12.75">
      <c r="L2249" s="363">
        <v>39881</v>
      </c>
    </row>
    <row r="2250" ht="12.75">
      <c r="L2250" s="363">
        <v>39882</v>
      </c>
    </row>
    <row r="2251" ht="12.75">
      <c r="L2251" s="363">
        <v>39883</v>
      </c>
    </row>
    <row r="2252" ht="12.75">
      <c r="L2252" s="363">
        <v>39884</v>
      </c>
    </row>
    <row r="2253" ht="12.75">
      <c r="L2253" s="363">
        <v>39885</v>
      </c>
    </row>
    <row r="2254" ht="12.75">
      <c r="L2254" s="363">
        <v>39886</v>
      </c>
    </row>
    <row r="2255" ht="12.75">
      <c r="L2255" s="363">
        <v>39887</v>
      </c>
    </row>
    <row r="2256" ht="12.75">
      <c r="L2256" s="363">
        <v>39888</v>
      </c>
    </row>
    <row r="2257" ht="12.75">
      <c r="L2257" s="363">
        <v>39889</v>
      </c>
    </row>
    <row r="2258" ht="12.75">
      <c r="L2258" s="363">
        <v>39890</v>
      </c>
    </row>
    <row r="2259" ht="12.75">
      <c r="L2259" s="363">
        <v>39891</v>
      </c>
    </row>
    <row r="2260" ht="12.75">
      <c r="L2260" s="363">
        <v>39892</v>
      </c>
    </row>
    <row r="2261" ht="12.75">
      <c r="L2261" s="363">
        <v>39893</v>
      </c>
    </row>
    <row r="2262" ht="12.75">
      <c r="L2262" s="363">
        <v>39894</v>
      </c>
    </row>
    <row r="2263" ht="12.75">
      <c r="L2263" s="363">
        <v>39895</v>
      </c>
    </row>
    <row r="2264" ht="12.75">
      <c r="L2264" s="363">
        <v>39896</v>
      </c>
    </row>
    <row r="2265" ht="12.75">
      <c r="L2265" s="363">
        <v>39897</v>
      </c>
    </row>
    <row r="2266" ht="12.75">
      <c r="L2266" s="363">
        <v>39898</v>
      </c>
    </row>
    <row r="2267" ht="12.75">
      <c r="L2267" s="363">
        <v>39899</v>
      </c>
    </row>
    <row r="2268" ht="12.75">
      <c r="L2268" s="363">
        <v>39900</v>
      </c>
    </row>
    <row r="2269" ht="12.75">
      <c r="L2269" s="363">
        <v>39901</v>
      </c>
    </row>
    <row r="2270" ht="12.75">
      <c r="L2270" s="363">
        <v>39902</v>
      </c>
    </row>
    <row r="2271" ht="12.75">
      <c r="L2271" s="363">
        <v>39903</v>
      </c>
    </row>
    <row r="2272" ht="12.75">
      <c r="L2272" s="363">
        <v>39904</v>
      </c>
    </row>
    <row r="2273" ht="12.75">
      <c r="L2273" s="363">
        <v>39905</v>
      </c>
    </row>
    <row r="2274" ht="12.75">
      <c r="L2274" s="363">
        <v>39906</v>
      </c>
    </row>
    <row r="2275" ht="12.75">
      <c r="L2275" s="363">
        <v>39907</v>
      </c>
    </row>
    <row r="2276" ht="12.75">
      <c r="L2276" s="363">
        <v>39908</v>
      </c>
    </row>
    <row r="2277" ht="12.75">
      <c r="L2277" s="363">
        <v>39909</v>
      </c>
    </row>
    <row r="2278" ht="12.75">
      <c r="L2278" s="363">
        <v>39910</v>
      </c>
    </row>
    <row r="2279" ht="12.75">
      <c r="L2279" s="363">
        <v>39911</v>
      </c>
    </row>
    <row r="2280" ht="12.75">
      <c r="L2280" s="363">
        <v>39912</v>
      </c>
    </row>
    <row r="2281" ht="12.75">
      <c r="L2281" s="363">
        <v>39913</v>
      </c>
    </row>
    <row r="2282" ht="12.75">
      <c r="L2282" s="363">
        <v>39914</v>
      </c>
    </row>
    <row r="2283" ht="12.75">
      <c r="L2283" s="363">
        <v>39915</v>
      </c>
    </row>
    <row r="2284" ht="12.75">
      <c r="L2284" s="363">
        <v>39916</v>
      </c>
    </row>
    <row r="2285" ht="12.75">
      <c r="L2285" s="363">
        <v>39917</v>
      </c>
    </row>
    <row r="2286" ht="12.75">
      <c r="L2286" s="363">
        <v>39918</v>
      </c>
    </row>
    <row r="2287" ht="12.75">
      <c r="L2287" s="363">
        <v>39919</v>
      </c>
    </row>
    <row r="2288" ht="12.75">
      <c r="L2288" s="363">
        <v>39920</v>
      </c>
    </row>
    <row r="2289" ht="12.75">
      <c r="L2289" s="363">
        <v>39921</v>
      </c>
    </row>
    <row r="2290" ht="12.75">
      <c r="L2290" s="363">
        <v>39922</v>
      </c>
    </row>
    <row r="2291" ht="12.75">
      <c r="L2291" s="363">
        <v>39923</v>
      </c>
    </row>
    <row r="2292" ht="12.75">
      <c r="L2292" s="363">
        <v>39924</v>
      </c>
    </row>
    <row r="2293" ht="12.75">
      <c r="L2293" s="363">
        <v>39925</v>
      </c>
    </row>
    <row r="2294" ht="12.75">
      <c r="L2294" s="363">
        <v>39926</v>
      </c>
    </row>
    <row r="2295" ht="12.75">
      <c r="L2295" s="363">
        <v>39927</v>
      </c>
    </row>
    <row r="2296" ht="12.75">
      <c r="L2296" s="363">
        <v>39928</v>
      </c>
    </row>
    <row r="2297" ht="12.75">
      <c r="L2297" s="363">
        <v>39929</v>
      </c>
    </row>
    <row r="2298" ht="12.75">
      <c r="L2298" s="363">
        <v>39930</v>
      </c>
    </row>
    <row r="2299" ht="12.75">
      <c r="L2299" s="363">
        <v>39931</v>
      </c>
    </row>
    <row r="2300" ht="12.75">
      <c r="L2300" s="363">
        <v>39932</v>
      </c>
    </row>
    <row r="2301" ht="12.75">
      <c r="L2301" s="363">
        <v>39933</v>
      </c>
    </row>
    <row r="2302" ht="12.75">
      <c r="L2302" s="363">
        <v>39934</v>
      </c>
    </row>
    <row r="2303" ht="12.75">
      <c r="L2303" s="363">
        <v>39935</v>
      </c>
    </row>
    <row r="2304" ht="12.75">
      <c r="L2304" s="363">
        <v>39936</v>
      </c>
    </row>
    <row r="2305" ht="12.75">
      <c r="L2305" s="363">
        <v>39937</v>
      </c>
    </row>
    <row r="2306" ht="12.75">
      <c r="L2306" s="363">
        <v>39938</v>
      </c>
    </row>
    <row r="2307" ht="12.75">
      <c r="L2307" s="363">
        <v>39939</v>
      </c>
    </row>
    <row r="2308" ht="12.75">
      <c r="L2308" s="363">
        <v>39940</v>
      </c>
    </row>
    <row r="2309" ht="12.75">
      <c r="L2309" s="363">
        <v>39941</v>
      </c>
    </row>
    <row r="2310" ht="12.75">
      <c r="L2310" s="363">
        <v>39942</v>
      </c>
    </row>
    <row r="2311" ht="12.75">
      <c r="L2311" s="363">
        <v>39943</v>
      </c>
    </row>
    <row r="2312" ht="12.75">
      <c r="L2312" s="363">
        <v>39944</v>
      </c>
    </row>
    <row r="2313" ht="12.75">
      <c r="L2313" s="363">
        <v>39945</v>
      </c>
    </row>
    <row r="2314" ht="12.75">
      <c r="L2314" s="363">
        <v>39946</v>
      </c>
    </row>
    <row r="2315" ht="12.75">
      <c r="L2315" s="363">
        <v>39947</v>
      </c>
    </row>
    <row r="2316" ht="12.75">
      <c r="L2316" s="363">
        <v>39948</v>
      </c>
    </row>
    <row r="2317" ht="12.75">
      <c r="L2317" s="363">
        <v>39949</v>
      </c>
    </row>
    <row r="2318" ht="12.75">
      <c r="L2318" s="363">
        <v>39950</v>
      </c>
    </row>
    <row r="2319" ht="12.75">
      <c r="L2319" s="363">
        <v>39951</v>
      </c>
    </row>
    <row r="2320" ht="12.75">
      <c r="L2320" s="363">
        <v>39952</v>
      </c>
    </row>
    <row r="2321" ht="12.75">
      <c r="L2321" s="363">
        <v>39953</v>
      </c>
    </row>
    <row r="2322" ht="12.75">
      <c r="L2322" s="363">
        <v>39954</v>
      </c>
    </row>
    <row r="2323" ht="12.75">
      <c r="L2323" s="363">
        <v>39955</v>
      </c>
    </row>
    <row r="2324" ht="12.75">
      <c r="L2324" s="363">
        <v>39956</v>
      </c>
    </row>
    <row r="2325" ht="12.75">
      <c r="L2325" s="363">
        <v>39957</v>
      </c>
    </row>
    <row r="2326" ht="12.75">
      <c r="L2326" s="363">
        <v>39958</v>
      </c>
    </row>
    <row r="2327" ht="12.75">
      <c r="L2327" s="363">
        <v>39959</v>
      </c>
    </row>
    <row r="2328" ht="12.75">
      <c r="L2328" s="363">
        <v>39960</v>
      </c>
    </row>
    <row r="2329" ht="12.75">
      <c r="L2329" s="363">
        <v>39961</v>
      </c>
    </row>
    <row r="2330" ht="12.75">
      <c r="L2330" s="363">
        <v>39962</v>
      </c>
    </row>
    <row r="2331" ht="12.75">
      <c r="L2331" s="363">
        <v>39963</v>
      </c>
    </row>
    <row r="2332" ht="12.75">
      <c r="L2332" s="363">
        <v>39964</v>
      </c>
    </row>
    <row r="2333" ht="12.75">
      <c r="L2333" s="363">
        <v>39965</v>
      </c>
    </row>
    <row r="2334" ht="12.75">
      <c r="L2334" s="363">
        <v>39966</v>
      </c>
    </row>
    <row r="2335" ht="12.75">
      <c r="L2335" s="363">
        <v>39967</v>
      </c>
    </row>
    <row r="2336" ht="12.75">
      <c r="L2336" s="363">
        <v>39968</v>
      </c>
    </row>
    <row r="2337" ht="12.75">
      <c r="L2337" s="363">
        <v>39969</v>
      </c>
    </row>
    <row r="2338" ht="12.75">
      <c r="L2338" s="363">
        <v>39970</v>
      </c>
    </row>
    <row r="2339" ht="12.75">
      <c r="L2339" s="363">
        <v>39971</v>
      </c>
    </row>
    <row r="2340" ht="12.75">
      <c r="L2340" s="363">
        <v>39972</v>
      </c>
    </row>
    <row r="2341" ht="12.75">
      <c r="L2341" s="363">
        <v>39973</v>
      </c>
    </row>
    <row r="2342" ht="12.75">
      <c r="L2342" s="363">
        <v>39974</v>
      </c>
    </row>
    <row r="2343" ht="12.75">
      <c r="L2343" s="363">
        <v>39975</v>
      </c>
    </row>
    <row r="2344" ht="12.75">
      <c r="L2344" s="363">
        <v>39976</v>
      </c>
    </row>
    <row r="2345" ht="12.75">
      <c r="L2345" s="363">
        <v>39977</v>
      </c>
    </row>
    <row r="2346" ht="12.75">
      <c r="L2346" s="363">
        <v>39978</v>
      </c>
    </row>
    <row r="2347" ht="12.75">
      <c r="L2347" s="363">
        <v>39979</v>
      </c>
    </row>
    <row r="2348" ht="12.75">
      <c r="L2348" s="363">
        <v>39980</v>
      </c>
    </row>
    <row r="2349" ht="12.75">
      <c r="L2349" s="363">
        <v>39981</v>
      </c>
    </row>
    <row r="2350" ht="12.75">
      <c r="L2350" s="363">
        <v>39982</v>
      </c>
    </row>
    <row r="2351" ht="12.75">
      <c r="L2351" s="363">
        <v>39983</v>
      </c>
    </row>
    <row r="2352" ht="12.75">
      <c r="L2352" s="363">
        <v>39984</v>
      </c>
    </row>
    <row r="2353" ht="12.75">
      <c r="L2353" s="363">
        <v>39985</v>
      </c>
    </row>
    <row r="2354" ht="12.75">
      <c r="L2354" s="363">
        <v>39986</v>
      </c>
    </row>
    <row r="2355" ht="12.75">
      <c r="L2355" s="363">
        <v>39987</v>
      </c>
    </row>
    <row r="2356" ht="12.75">
      <c r="L2356" s="363">
        <v>39988</v>
      </c>
    </row>
    <row r="2357" ht="12.75">
      <c r="L2357" s="363">
        <v>39989</v>
      </c>
    </row>
    <row r="2358" ht="12.75">
      <c r="L2358" s="363">
        <v>39990</v>
      </c>
    </row>
    <row r="2359" ht="12.75">
      <c r="L2359" s="363">
        <v>39991</v>
      </c>
    </row>
    <row r="2360" ht="12.75">
      <c r="L2360" s="363">
        <v>39992</v>
      </c>
    </row>
    <row r="2361" ht="12.75">
      <c r="L2361" s="363">
        <v>39993</v>
      </c>
    </row>
    <row r="2362" ht="12.75">
      <c r="L2362" s="363">
        <v>39994</v>
      </c>
    </row>
    <row r="2363" ht="12.75">
      <c r="L2363" s="363">
        <v>39995</v>
      </c>
    </row>
    <row r="2364" ht="12.75">
      <c r="L2364" s="363">
        <v>39996</v>
      </c>
    </row>
    <row r="2365" ht="12.75">
      <c r="L2365" s="363">
        <v>39997</v>
      </c>
    </row>
    <row r="2366" ht="12.75">
      <c r="L2366" s="363">
        <v>39998</v>
      </c>
    </row>
    <row r="2367" ht="12.75">
      <c r="L2367" s="363">
        <v>39999</v>
      </c>
    </row>
    <row r="2368" ht="12.75">
      <c r="L2368" s="363">
        <v>40000</v>
      </c>
    </row>
    <row r="2369" ht="12.75">
      <c r="L2369" s="363">
        <v>40001</v>
      </c>
    </row>
    <row r="2370" ht="12.75">
      <c r="L2370" s="363">
        <v>40002</v>
      </c>
    </row>
    <row r="2371" ht="12.75">
      <c r="L2371" s="363">
        <v>40003</v>
      </c>
    </row>
    <row r="2372" ht="12.75">
      <c r="L2372" s="363">
        <v>40004</v>
      </c>
    </row>
    <row r="2373" ht="12.75">
      <c r="L2373" s="363">
        <v>40005</v>
      </c>
    </row>
    <row r="2374" ht="12.75">
      <c r="L2374" s="363">
        <v>40006</v>
      </c>
    </row>
    <row r="2375" ht="12.75">
      <c r="L2375" s="363">
        <v>40007</v>
      </c>
    </row>
    <row r="2376" ht="12.75">
      <c r="L2376" s="363">
        <v>40008</v>
      </c>
    </row>
    <row r="2377" ht="12.75">
      <c r="L2377" s="363">
        <v>40009</v>
      </c>
    </row>
    <row r="2378" ht="12.75">
      <c r="L2378" s="363">
        <v>40010</v>
      </c>
    </row>
    <row r="2379" ht="12.75">
      <c r="L2379" s="363">
        <v>40011</v>
      </c>
    </row>
    <row r="2380" ht="12.75">
      <c r="L2380" s="363">
        <v>40012</v>
      </c>
    </row>
    <row r="2381" ht="12.75">
      <c r="L2381" s="363">
        <v>40013</v>
      </c>
    </row>
    <row r="2382" ht="12.75">
      <c r="L2382" s="363">
        <v>40014</v>
      </c>
    </row>
    <row r="2383" ht="12.75">
      <c r="L2383" s="363">
        <v>40015</v>
      </c>
    </row>
    <row r="2384" ht="12.75">
      <c r="L2384" s="363">
        <v>40016</v>
      </c>
    </row>
    <row r="2385" ht="12.75">
      <c r="L2385" s="363">
        <v>40017</v>
      </c>
    </row>
    <row r="2386" ht="12.75">
      <c r="L2386" s="363">
        <v>40018</v>
      </c>
    </row>
    <row r="2387" ht="12.75">
      <c r="L2387" s="363">
        <v>40019</v>
      </c>
    </row>
    <row r="2388" ht="12.75">
      <c r="L2388" s="363">
        <v>40020</v>
      </c>
    </row>
    <row r="2389" ht="12.75">
      <c r="L2389" s="363">
        <v>40021</v>
      </c>
    </row>
    <row r="2390" ht="12.75">
      <c r="L2390" s="363">
        <v>40022</v>
      </c>
    </row>
    <row r="2391" ht="12.75">
      <c r="L2391" s="363">
        <v>40023</v>
      </c>
    </row>
    <row r="2392" ht="12.75">
      <c r="L2392" s="363">
        <v>40024</v>
      </c>
    </row>
    <row r="2393" ht="12.75">
      <c r="L2393" s="363">
        <v>40025</v>
      </c>
    </row>
    <row r="2394" ht="12.75">
      <c r="L2394" s="363">
        <v>40026</v>
      </c>
    </row>
    <row r="2395" ht="12.75">
      <c r="L2395" s="363">
        <v>40027</v>
      </c>
    </row>
    <row r="2396" ht="12.75">
      <c r="L2396" s="363">
        <v>40028</v>
      </c>
    </row>
    <row r="2397" ht="12.75">
      <c r="L2397" s="363">
        <v>40029</v>
      </c>
    </row>
    <row r="2398" ht="12.75">
      <c r="L2398" s="363">
        <v>40030</v>
      </c>
    </row>
    <row r="2399" ht="12.75">
      <c r="L2399" s="363">
        <v>40031</v>
      </c>
    </row>
    <row r="2400" ht="12.75">
      <c r="L2400" s="363">
        <v>40032</v>
      </c>
    </row>
    <row r="2401" ht="12.75">
      <c r="L2401" s="363">
        <v>40033</v>
      </c>
    </row>
    <row r="2402" ht="12.75">
      <c r="L2402" s="363">
        <v>40034</v>
      </c>
    </row>
    <row r="2403" ht="12.75">
      <c r="L2403" s="363">
        <v>40035</v>
      </c>
    </row>
    <row r="2404" ht="12.75">
      <c r="L2404" s="363">
        <v>40036</v>
      </c>
    </row>
    <row r="2405" ht="12.75">
      <c r="L2405" s="363">
        <v>40037</v>
      </c>
    </row>
    <row r="2406" ht="12.75">
      <c r="L2406" s="363">
        <v>40038</v>
      </c>
    </row>
    <row r="2407" ht="12.75">
      <c r="L2407" s="363">
        <v>40039</v>
      </c>
    </row>
    <row r="2408" ht="12.75">
      <c r="L2408" s="363">
        <v>40040</v>
      </c>
    </row>
    <row r="2409" ht="12.75">
      <c r="L2409" s="363">
        <v>40041</v>
      </c>
    </row>
    <row r="2410" ht="12.75">
      <c r="L2410" s="363">
        <v>40042</v>
      </c>
    </row>
    <row r="2411" ht="12.75">
      <c r="L2411" s="363">
        <v>40043</v>
      </c>
    </row>
    <row r="2412" ht="12.75">
      <c r="L2412" s="363">
        <v>40044</v>
      </c>
    </row>
    <row r="2413" ht="12.75">
      <c r="L2413" s="363">
        <v>40045</v>
      </c>
    </row>
    <row r="2414" ht="12.75">
      <c r="L2414" s="363">
        <v>40046</v>
      </c>
    </row>
    <row r="2415" ht="12.75">
      <c r="L2415" s="363">
        <v>40047</v>
      </c>
    </row>
    <row r="2416" ht="12.75">
      <c r="L2416" s="363">
        <v>40048</v>
      </c>
    </row>
    <row r="2417" ht="12.75">
      <c r="L2417" s="363">
        <v>40049</v>
      </c>
    </row>
    <row r="2418" ht="12.75">
      <c r="L2418" s="363">
        <v>40050</v>
      </c>
    </row>
    <row r="2419" ht="12.75">
      <c r="L2419" s="363">
        <v>40051</v>
      </c>
    </row>
    <row r="2420" ht="12.75">
      <c r="L2420" s="363">
        <v>40052</v>
      </c>
    </row>
    <row r="2421" ht="12.75">
      <c r="L2421" s="363">
        <v>40053</v>
      </c>
    </row>
    <row r="2422" ht="12.75">
      <c r="L2422" s="363">
        <v>40054</v>
      </c>
    </row>
    <row r="2423" ht="12.75">
      <c r="L2423" s="363">
        <v>40055</v>
      </c>
    </row>
    <row r="2424" ht="12.75">
      <c r="L2424" s="363">
        <v>40056</v>
      </c>
    </row>
    <row r="2425" ht="12.75">
      <c r="L2425" s="363">
        <v>40057</v>
      </c>
    </row>
    <row r="2426" ht="12.75">
      <c r="L2426" s="363">
        <v>40058</v>
      </c>
    </row>
    <row r="2427" ht="12.75">
      <c r="L2427" s="363">
        <v>40059</v>
      </c>
    </row>
    <row r="2428" ht="12.75">
      <c r="L2428" s="363">
        <v>40060</v>
      </c>
    </row>
    <row r="2429" ht="12.75">
      <c r="L2429" s="363">
        <v>40061</v>
      </c>
    </row>
    <row r="2430" ht="12.75">
      <c r="L2430" s="363">
        <v>40062</v>
      </c>
    </row>
    <row r="2431" ht="12.75">
      <c r="L2431" s="363">
        <v>40063</v>
      </c>
    </row>
    <row r="2432" ht="12.75">
      <c r="L2432" s="363">
        <v>40064</v>
      </c>
    </row>
    <row r="2433" ht="12.75">
      <c r="L2433" s="363">
        <v>40065</v>
      </c>
    </row>
    <row r="2434" ht="12.75">
      <c r="L2434" s="363">
        <v>40066</v>
      </c>
    </row>
    <row r="2435" ht="12.75">
      <c r="L2435" s="363">
        <v>40067</v>
      </c>
    </row>
    <row r="2436" ht="12.75">
      <c r="L2436" s="363">
        <v>40068</v>
      </c>
    </row>
    <row r="2437" ht="12.75">
      <c r="L2437" s="363">
        <v>40069</v>
      </c>
    </row>
    <row r="2438" ht="12.75">
      <c r="L2438" s="363">
        <v>40070</v>
      </c>
    </row>
    <row r="2439" ht="12.75">
      <c r="L2439" s="363">
        <v>40071</v>
      </c>
    </row>
    <row r="2440" ht="12.75">
      <c r="L2440" s="363">
        <v>40072</v>
      </c>
    </row>
    <row r="2441" ht="12.75">
      <c r="L2441" s="363">
        <v>40073</v>
      </c>
    </row>
    <row r="2442" ht="12.75">
      <c r="L2442" s="363">
        <v>40074</v>
      </c>
    </row>
    <row r="2443" ht="12.75">
      <c r="L2443" s="363">
        <v>40075</v>
      </c>
    </row>
    <row r="2444" ht="12.75">
      <c r="L2444" s="363">
        <v>40076</v>
      </c>
    </row>
    <row r="2445" ht="12.75">
      <c r="L2445" s="363">
        <v>40077</v>
      </c>
    </row>
    <row r="2446" ht="12.75">
      <c r="L2446" s="363">
        <v>40078</v>
      </c>
    </row>
    <row r="2447" ht="12.75">
      <c r="L2447" s="363">
        <v>40079</v>
      </c>
    </row>
    <row r="2448" ht="12.75">
      <c r="L2448" s="363">
        <v>40080</v>
      </c>
    </row>
    <row r="2449" ht="12.75">
      <c r="L2449" s="363">
        <v>40081</v>
      </c>
    </row>
    <row r="2450" ht="12.75">
      <c r="L2450" s="363">
        <v>40082</v>
      </c>
    </row>
    <row r="2451" ht="12.75">
      <c r="L2451" s="363">
        <v>40083</v>
      </c>
    </row>
    <row r="2452" ht="12.75">
      <c r="L2452" s="363">
        <v>40084</v>
      </c>
    </row>
    <row r="2453" ht="12.75">
      <c r="L2453" s="363">
        <v>40085</v>
      </c>
    </row>
    <row r="2454" ht="12.75">
      <c r="L2454" s="363">
        <v>40086</v>
      </c>
    </row>
    <row r="2455" ht="12.75">
      <c r="L2455" s="363">
        <v>40087</v>
      </c>
    </row>
    <row r="2456" ht="12.75">
      <c r="L2456" s="363">
        <v>40088</v>
      </c>
    </row>
    <row r="2457" ht="12.75">
      <c r="L2457" s="363">
        <v>40089</v>
      </c>
    </row>
    <row r="2458" ht="12.75">
      <c r="L2458" s="363">
        <v>40090</v>
      </c>
    </row>
    <row r="2459" ht="12.75">
      <c r="L2459" s="363">
        <v>40091</v>
      </c>
    </row>
    <row r="2460" ht="12.75">
      <c r="L2460" s="363">
        <v>40092</v>
      </c>
    </row>
    <row r="2461" ht="12.75">
      <c r="L2461" s="363">
        <v>40093</v>
      </c>
    </row>
    <row r="2462" ht="12.75">
      <c r="L2462" s="363">
        <v>40094</v>
      </c>
    </row>
    <row r="2463" ht="12.75">
      <c r="L2463" s="363">
        <v>40095</v>
      </c>
    </row>
    <row r="2464" ht="12.75">
      <c r="L2464" s="363">
        <v>40096</v>
      </c>
    </row>
    <row r="2465" ht="12.75">
      <c r="L2465" s="363">
        <v>40097</v>
      </c>
    </row>
    <row r="2466" ht="12.75">
      <c r="L2466" s="363">
        <v>40098</v>
      </c>
    </row>
    <row r="2467" ht="12.75">
      <c r="L2467" s="363">
        <v>40099</v>
      </c>
    </row>
    <row r="2468" ht="12.75">
      <c r="L2468" s="363">
        <v>40100</v>
      </c>
    </row>
    <row r="2469" ht="12.75">
      <c r="L2469" s="363">
        <v>40101</v>
      </c>
    </row>
    <row r="2470" ht="12.75">
      <c r="L2470" s="363">
        <v>40102</v>
      </c>
    </row>
    <row r="2471" ht="12.75">
      <c r="L2471" s="363">
        <v>40103</v>
      </c>
    </row>
    <row r="2472" ht="12.75">
      <c r="L2472" s="363">
        <v>40104</v>
      </c>
    </row>
    <row r="2473" ht="12.75">
      <c r="L2473" s="363">
        <v>40105</v>
      </c>
    </row>
    <row r="2474" ht="12.75">
      <c r="L2474" s="363">
        <v>40106</v>
      </c>
    </row>
    <row r="2475" ht="12.75">
      <c r="L2475" s="363">
        <v>40107</v>
      </c>
    </row>
    <row r="2476" ht="12.75">
      <c r="L2476" s="363">
        <v>40108</v>
      </c>
    </row>
    <row r="2477" ht="12.75">
      <c r="L2477" s="363">
        <v>40109</v>
      </c>
    </row>
    <row r="2478" ht="12.75">
      <c r="L2478" s="363">
        <v>40110</v>
      </c>
    </row>
    <row r="2479" ht="12.75">
      <c r="L2479" s="363">
        <v>40111</v>
      </c>
    </row>
    <row r="2480" ht="12.75">
      <c r="L2480" s="363">
        <v>40112</v>
      </c>
    </row>
    <row r="2481" ht="12.75">
      <c r="L2481" s="363">
        <v>40113</v>
      </c>
    </row>
    <row r="2482" ht="12.75">
      <c r="L2482" s="363">
        <v>40114</v>
      </c>
    </row>
    <row r="2483" ht="12.75">
      <c r="L2483" s="363">
        <v>40115</v>
      </c>
    </row>
    <row r="2484" ht="12.75">
      <c r="L2484" s="363">
        <v>40116</v>
      </c>
    </row>
    <row r="2485" ht="12.75">
      <c r="L2485" s="363">
        <v>40117</v>
      </c>
    </row>
    <row r="2486" ht="12.75">
      <c r="L2486" s="363">
        <v>40118</v>
      </c>
    </row>
    <row r="2487" ht="12.75">
      <c r="L2487" s="363">
        <v>40119</v>
      </c>
    </row>
    <row r="2488" ht="12.75">
      <c r="L2488" s="363">
        <v>40120</v>
      </c>
    </row>
    <row r="2489" ht="12.75">
      <c r="L2489" s="363">
        <v>40121</v>
      </c>
    </row>
    <row r="2490" ht="12.75">
      <c r="L2490" s="363">
        <v>40122</v>
      </c>
    </row>
    <row r="2491" ht="12.75">
      <c r="L2491" s="363">
        <v>40123</v>
      </c>
    </row>
    <row r="2492" ht="12.75">
      <c r="L2492" s="363">
        <v>40124</v>
      </c>
    </row>
    <row r="2493" ht="12.75">
      <c r="L2493" s="363">
        <v>40125</v>
      </c>
    </row>
    <row r="2494" ht="12.75">
      <c r="L2494" s="363">
        <v>40126</v>
      </c>
    </row>
    <row r="2495" ht="12.75">
      <c r="L2495" s="363">
        <v>40127</v>
      </c>
    </row>
    <row r="2496" ht="12.75">
      <c r="L2496" s="363">
        <v>40128</v>
      </c>
    </row>
    <row r="2497" ht="12.75">
      <c r="L2497" s="363">
        <v>40129</v>
      </c>
    </row>
    <row r="2498" ht="12.75">
      <c r="L2498" s="363">
        <v>40130</v>
      </c>
    </row>
    <row r="2499" ht="12.75">
      <c r="L2499" s="363">
        <v>40131</v>
      </c>
    </row>
    <row r="2500" ht="12.75">
      <c r="L2500" s="363">
        <v>40132</v>
      </c>
    </row>
    <row r="2501" ht="12.75">
      <c r="L2501" s="363">
        <v>40133</v>
      </c>
    </row>
    <row r="2502" ht="12.75">
      <c r="L2502" s="363">
        <v>40134</v>
      </c>
    </row>
    <row r="2503" ht="12.75">
      <c r="L2503" s="363">
        <v>40135</v>
      </c>
    </row>
    <row r="2504" ht="12.75">
      <c r="L2504" s="363">
        <v>40136</v>
      </c>
    </row>
    <row r="2505" ht="12.75">
      <c r="L2505" s="363">
        <v>40137</v>
      </c>
    </row>
    <row r="2506" ht="12.75">
      <c r="L2506" s="363">
        <v>40138</v>
      </c>
    </row>
    <row r="2507" ht="12.75">
      <c r="L2507" s="363">
        <v>40139</v>
      </c>
    </row>
    <row r="2508" ht="12.75">
      <c r="L2508" s="363">
        <v>40140</v>
      </c>
    </row>
    <row r="2509" ht="12.75">
      <c r="L2509" s="363">
        <v>40141</v>
      </c>
    </row>
    <row r="2510" ht="12.75">
      <c r="L2510" s="363">
        <v>40142</v>
      </c>
    </row>
    <row r="2511" ht="12.75">
      <c r="L2511" s="363">
        <v>40143</v>
      </c>
    </row>
    <row r="2512" ht="12.75">
      <c r="L2512" s="363">
        <v>40144</v>
      </c>
    </row>
    <row r="2513" ht="12.75">
      <c r="L2513" s="363">
        <v>40145</v>
      </c>
    </row>
    <row r="2514" ht="12.75">
      <c r="L2514" s="363">
        <v>40146</v>
      </c>
    </row>
    <row r="2515" ht="12.75">
      <c r="L2515" s="363">
        <v>40147</v>
      </c>
    </row>
    <row r="2516" ht="12.75">
      <c r="L2516" s="363">
        <v>40148</v>
      </c>
    </row>
    <row r="2517" ht="12.75">
      <c r="L2517" s="363">
        <v>40149</v>
      </c>
    </row>
    <row r="2518" ht="12.75">
      <c r="L2518" s="363">
        <v>40150</v>
      </c>
    </row>
    <row r="2519" ht="12.75">
      <c r="L2519" s="363">
        <v>40151</v>
      </c>
    </row>
    <row r="2520" ht="12.75">
      <c r="L2520" s="363">
        <v>40152</v>
      </c>
    </row>
    <row r="2521" ht="12.75">
      <c r="L2521" s="363">
        <v>40153</v>
      </c>
    </row>
    <row r="2522" ht="12.75">
      <c r="L2522" s="363">
        <v>40154</v>
      </c>
    </row>
    <row r="2523" ht="12.75">
      <c r="L2523" s="363">
        <v>40155</v>
      </c>
    </row>
    <row r="2524" ht="12.75">
      <c r="L2524" s="363">
        <v>40156</v>
      </c>
    </row>
    <row r="2525" ht="12.75">
      <c r="L2525" s="363">
        <v>40157</v>
      </c>
    </row>
    <row r="2526" ht="12.75">
      <c r="L2526" s="363">
        <v>40158</v>
      </c>
    </row>
    <row r="2527" ht="12.75">
      <c r="L2527" s="363">
        <v>40159</v>
      </c>
    </row>
    <row r="2528" ht="12.75">
      <c r="L2528" s="363">
        <v>40160</v>
      </c>
    </row>
    <row r="2529" ht="12.75">
      <c r="L2529" s="363">
        <v>40161</v>
      </c>
    </row>
    <row r="2530" ht="12.75">
      <c r="L2530" s="363">
        <v>40162</v>
      </c>
    </row>
    <row r="2531" ht="12.75">
      <c r="L2531" s="363">
        <v>40163</v>
      </c>
    </row>
    <row r="2532" ht="12.75">
      <c r="L2532" s="363">
        <v>40164</v>
      </c>
    </row>
    <row r="2533" ht="12.75">
      <c r="L2533" s="363">
        <v>40165</v>
      </c>
    </row>
    <row r="2534" ht="12.75">
      <c r="L2534" s="363">
        <v>40166</v>
      </c>
    </row>
    <row r="2535" ht="12.75">
      <c r="L2535" s="363">
        <v>40167</v>
      </c>
    </row>
    <row r="2536" ht="12.75">
      <c r="L2536" s="363">
        <v>40168</v>
      </c>
    </row>
    <row r="2537" ht="12.75">
      <c r="L2537" s="363">
        <v>40169</v>
      </c>
    </row>
    <row r="2538" ht="12.75">
      <c r="L2538" s="363">
        <v>40170</v>
      </c>
    </row>
    <row r="2539" ht="12.75">
      <c r="L2539" s="363">
        <v>40171</v>
      </c>
    </row>
    <row r="2540" ht="12.75">
      <c r="L2540" s="363">
        <v>40172</v>
      </c>
    </row>
    <row r="2541" ht="12.75">
      <c r="L2541" s="363">
        <v>40173</v>
      </c>
    </row>
    <row r="2542" ht="12.75">
      <c r="L2542" s="363">
        <v>40174</v>
      </c>
    </row>
    <row r="2543" ht="12.75">
      <c r="L2543" s="363">
        <v>40175</v>
      </c>
    </row>
    <row r="2544" ht="12.75">
      <c r="L2544" s="363">
        <v>40176</v>
      </c>
    </row>
    <row r="2545" ht="12.75">
      <c r="L2545" s="363">
        <v>40177</v>
      </c>
    </row>
    <row r="2546" ht="12.75">
      <c r="L2546" s="363">
        <v>40178</v>
      </c>
    </row>
    <row r="2547" ht="12.75">
      <c r="L2547" s="363">
        <v>40179</v>
      </c>
    </row>
    <row r="2548" ht="12.75">
      <c r="L2548" s="363">
        <v>40180</v>
      </c>
    </row>
    <row r="2549" ht="12.75">
      <c r="L2549" s="363">
        <v>40181</v>
      </c>
    </row>
    <row r="2550" ht="12.75">
      <c r="L2550" s="363">
        <v>40182</v>
      </c>
    </row>
    <row r="2551" ht="12.75">
      <c r="L2551" s="363">
        <v>40183</v>
      </c>
    </row>
    <row r="2552" ht="12.75">
      <c r="L2552" s="363">
        <v>40184</v>
      </c>
    </row>
    <row r="2553" ht="12.75">
      <c r="L2553" s="363">
        <v>40185</v>
      </c>
    </row>
    <row r="2554" ht="12.75">
      <c r="L2554" s="363">
        <v>40186</v>
      </c>
    </row>
    <row r="2555" ht="12.75">
      <c r="L2555" s="363">
        <v>40187</v>
      </c>
    </row>
    <row r="2556" ht="12.75">
      <c r="L2556" s="363">
        <v>40188</v>
      </c>
    </row>
    <row r="2557" ht="12.75">
      <c r="L2557" s="363">
        <v>40189</v>
      </c>
    </row>
    <row r="2558" ht="12.75">
      <c r="L2558" s="363">
        <v>40190</v>
      </c>
    </row>
    <row r="2559" ht="12.75">
      <c r="L2559" s="363">
        <v>40191</v>
      </c>
    </row>
    <row r="2560" ht="12.75">
      <c r="L2560" s="363">
        <v>40192</v>
      </c>
    </row>
    <row r="2561" ht="12.75">
      <c r="L2561" s="363">
        <v>40193</v>
      </c>
    </row>
    <row r="2562" ht="12.75">
      <c r="L2562" s="363">
        <v>40194</v>
      </c>
    </row>
    <row r="2563" ht="12.75">
      <c r="L2563" s="363">
        <v>40195</v>
      </c>
    </row>
    <row r="2564" ht="12.75">
      <c r="L2564" s="363">
        <v>40196</v>
      </c>
    </row>
    <row r="2565" ht="12.75">
      <c r="L2565" s="363">
        <v>40197</v>
      </c>
    </row>
    <row r="2566" ht="12.75">
      <c r="L2566" s="363">
        <v>40198</v>
      </c>
    </row>
    <row r="2567" ht="12.75">
      <c r="L2567" s="363">
        <v>40199</v>
      </c>
    </row>
    <row r="2568" ht="12.75">
      <c r="L2568" s="363">
        <v>40200</v>
      </c>
    </row>
    <row r="2569" ht="12.75">
      <c r="L2569" s="363">
        <v>40201</v>
      </c>
    </row>
    <row r="2570" ht="12.75">
      <c r="L2570" s="363">
        <v>40202</v>
      </c>
    </row>
    <row r="2571" ht="12.75">
      <c r="L2571" s="363">
        <v>40203</v>
      </c>
    </row>
    <row r="2572" ht="12.75">
      <c r="L2572" s="363">
        <v>40204</v>
      </c>
    </row>
    <row r="2573" ht="12.75">
      <c r="L2573" s="363">
        <v>40205</v>
      </c>
    </row>
    <row r="2574" ht="12.75">
      <c r="L2574" s="363">
        <v>40206</v>
      </c>
    </row>
    <row r="2575" ht="12.75">
      <c r="L2575" s="363">
        <v>40207</v>
      </c>
    </row>
    <row r="2576" ht="12.75">
      <c r="L2576" s="363">
        <v>40208</v>
      </c>
    </row>
    <row r="2577" ht="12.75">
      <c r="L2577" s="363">
        <v>40209</v>
      </c>
    </row>
    <row r="2578" ht="12.75">
      <c r="L2578" s="363">
        <v>40210</v>
      </c>
    </row>
    <row r="2579" ht="12.75">
      <c r="L2579" s="363">
        <v>40211</v>
      </c>
    </row>
    <row r="2580" ht="12.75">
      <c r="L2580" s="363">
        <v>40212</v>
      </c>
    </row>
    <row r="2581" ht="12.75">
      <c r="L2581" s="363">
        <v>40213</v>
      </c>
    </row>
    <row r="2582" ht="12.75">
      <c r="L2582" s="363">
        <v>40214</v>
      </c>
    </row>
    <row r="2583" ht="12.75">
      <c r="L2583" s="363">
        <v>40215</v>
      </c>
    </row>
    <row r="2584" ht="12.75">
      <c r="L2584" s="363">
        <v>40216</v>
      </c>
    </row>
    <row r="2585" ht="12.75">
      <c r="L2585" s="363">
        <v>40217</v>
      </c>
    </row>
    <row r="2586" ht="12.75">
      <c r="L2586" s="363">
        <v>40218</v>
      </c>
    </row>
    <row r="2587" ht="12.75">
      <c r="L2587" s="363">
        <v>40219</v>
      </c>
    </row>
    <row r="2588" ht="12.75">
      <c r="L2588" s="363">
        <v>40220</v>
      </c>
    </row>
    <row r="2589" ht="12.75">
      <c r="L2589" s="363">
        <v>40221</v>
      </c>
    </row>
    <row r="2590" ht="12.75">
      <c r="L2590" s="363">
        <v>40222</v>
      </c>
    </row>
    <row r="2591" ht="12.75">
      <c r="L2591" s="363">
        <v>40223</v>
      </c>
    </row>
    <row r="2592" ht="12.75">
      <c r="L2592" s="363">
        <v>40224</v>
      </c>
    </row>
    <row r="2593" ht="12.75">
      <c r="L2593" s="363">
        <v>40225</v>
      </c>
    </row>
    <row r="2594" ht="12.75">
      <c r="L2594" s="363">
        <v>40226</v>
      </c>
    </row>
    <row r="2595" ht="12.75">
      <c r="L2595" s="363">
        <v>40227</v>
      </c>
    </row>
    <row r="2596" ht="12.75">
      <c r="L2596" s="363">
        <v>40228</v>
      </c>
    </row>
    <row r="2597" ht="12.75">
      <c r="L2597" s="363">
        <v>40229</v>
      </c>
    </row>
    <row r="2598" ht="12.75">
      <c r="L2598" s="363">
        <v>40230</v>
      </c>
    </row>
    <row r="2599" ht="12.75">
      <c r="L2599" s="363">
        <v>40231</v>
      </c>
    </row>
    <row r="2600" ht="12.75">
      <c r="L2600" s="363">
        <v>40232</v>
      </c>
    </row>
    <row r="2601" ht="12.75">
      <c r="L2601" s="363">
        <v>40233</v>
      </c>
    </row>
    <row r="2602" ht="12.75">
      <c r="L2602" s="363">
        <v>40234</v>
      </c>
    </row>
    <row r="2603" ht="12.75">
      <c r="L2603" s="363">
        <v>40235</v>
      </c>
    </row>
    <row r="2604" ht="12.75">
      <c r="L2604" s="363">
        <v>40236</v>
      </c>
    </row>
    <row r="2605" ht="12.75">
      <c r="L2605" s="363">
        <v>40237</v>
      </c>
    </row>
    <row r="2606" ht="12.75">
      <c r="L2606" s="363">
        <v>40238</v>
      </c>
    </row>
    <row r="2607" ht="12.75">
      <c r="L2607" s="363">
        <v>40239</v>
      </c>
    </row>
    <row r="2608" ht="12.75">
      <c r="L2608" s="363">
        <v>40240</v>
      </c>
    </row>
    <row r="2609" ht="12.75">
      <c r="L2609" s="363">
        <v>40241</v>
      </c>
    </row>
    <row r="2610" ht="12.75">
      <c r="L2610" s="363">
        <v>40242</v>
      </c>
    </row>
    <row r="2611" ht="12.75">
      <c r="L2611" s="363">
        <v>40243</v>
      </c>
    </row>
    <row r="2612" ht="12.75">
      <c r="L2612" s="363">
        <v>40244</v>
      </c>
    </row>
    <row r="2613" ht="12.75">
      <c r="L2613" s="363">
        <v>40245</v>
      </c>
    </row>
    <row r="2614" ht="12.75">
      <c r="L2614" s="363">
        <v>40246</v>
      </c>
    </row>
    <row r="2615" ht="12.75">
      <c r="L2615" s="363">
        <v>40247</v>
      </c>
    </row>
    <row r="2616" ht="12.75">
      <c r="L2616" s="363">
        <v>40248</v>
      </c>
    </row>
    <row r="2617" ht="12.75">
      <c r="L2617" s="363">
        <v>40249</v>
      </c>
    </row>
    <row r="2618" ht="12.75">
      <c r="L2618" s="363">
        <v>40250</v>
      </c>
    </row>
    <row r="2619" ht="12.75">
      <c r="L2619" s="363">
        <v>40251</v>
      </c>
    </row>
    <row r="2620" ht="12.75">
      <c r="L2620" s="363">
        <v>40252</v>
      </c>
    </row>
    <row r="2621" ht="12.75">
      <c r="L2621" s="363">
        <v>40253</v>
      </c>
    </row>
    <row r="2622" ht="12.75">
      <c r="L2622" s="363">
        <v>40254</v>
      </c>
    </row>
    <row r="2623" ht="12.75">
      <c r="L2623" s="363">
        <v>40255</v>
      </c>
    </row>
    <row r="2624" ht="12.75">
      <c r="L2624" s="363">
        <v>40256</v>
      </c>
    </row>
    <row r="2625" ht="12.75">
      <c r="L2625" s="363">
        <v>40257</v>
      </c>
    </row>
    <row r="2626" ht="12.75">
      <c r="L2626" s="363">
        <v>40258</v>
      </c>
    </row>
    <row r="2627" ht="12.75">
      <c r="L2627" s="363">
        <v>40259</v>
      </c>
    </row>
    <row r="2628" ht="12.75">
      <c r="L2628" s="363">
        <v>40260</v>
      </c>
    </row>
    <row r="2629" ht="12.75">
      <c r="L2629" s="363">
        <v>40261</v>
      </c>
    </row>
    <row r="2630" ht="12.75">
      <c r="L2630" s="363">
        <v>40262</v>
      </c>
    </row>
    <row r="2631" ht="12.75">
      <c r="L2631" s="363">
        <v>40263</v>
      </c>
    </row>
    <row r="2632" ht="12.75">
      <c r="L2632" s="363">
        <v>40264</v>
      </c>
    </row>
    <row r="2633" ht="12.75">
      <c r="L2633" s="363">
        <v>40265</v>
      </c>
    </row>
    <row r="2634" ht="12.75">
      <c r="L2634" s="363">
        <v>40266</v>
      </c>
    </row>
    <row r="2635" ht="12.75">
      <c r="L2635" s="363">
        <v>40267</v>
      </c>
    </row>
    <row r="2636" ht="12.75">
      <c r="L2636" s="363">
        <v>40268</v>
      </c>
    </row>
    <row r="2637" ht="12.75">
      <c r="L2637" s="363">
        <v>40269</v>
      </c>
    </row>
    <row r="2638" ht="12.75">
      <c r="L2638" s="363">
        <v>40270</v>
      </c>
    </row>
    <row r="2639" ht="12.75">
      <c r="L2639" s="363">
        <v>40271</v>
      </c>
    </row>
    <row r="2640" ht="12.75">
      <c r="L2640" s="363">
        <v>40272</v>
      </c>
    </row>
    <row r="2641" ht="12.75">
      <c r="L2641" s="363">
        <v>40273</v>
      </c>
    </row>
    <row r="2642" ht="12.75">
      <c r="L2642" s="363">
        <v>40274</v>
      </c>
    </row>
    <row r="2643" ht="12.75">
      <c r="L2643" s="363">
        <v>40275</v>
      </c>
    </row>
    <row r="2644" ht="12.75">
      <c r="L2644" s="363">
        <v>40276</v>
      </c>
    </row>
    <row r="2645" ht="12.75">
      <c r="L2645" s="363">
        <v>40277</v>
      </c>
    </row>
    <row r="2646" ht="12.75">
      <c r="L2646" s="363">
        <v>40278</v>
      </c>
    </row>
    <row r="2647" ht="12.75">
      <c r="L2647" s="363">
        <v>40279</v>
      </c>
    </row>
    <row r="2648" ht="12.75">
      <c r="L2648" s="363">
        <v>40280</v>
      </c>
    </row>
    <row r="2649" ht="12.75">
      <c r="L2649" s="363">
        <v>40281</v>
      </c>
    </row>
    <row r="2650" ht="12.75">
      <c r="L2650" s="363">
        <v>40282</v>
      </c>
    </row>
    <row r="2651" ht="12.75">
      <c r="L2651" s="363">
        <v>40283</v>
      </c>
    </row>
    <row r="2652" ht="12.75">
      <c r="L2652" s="363">
        <v>40284</v>
      </c>
    </row>
    <row r="2653" ht="12.75">
      <c r="L2653" s="363">
        <v>40285</v>
      </c>
    </row>
    <row r="2654" ht="12.75">
      <c r="L2654" s="363">
        <v>40286</v>
      </c>
    </row>
    <row r="2655" ht="12.75">
      <c r="L2655" s="363">
        <v>40287</v>
      </c>
    </row>
    <row r="2656" ht="12.75">
      <c r="L2656" s="363">
        <v>40288</v>
      </c>
    </row>
    <row r="2657" ht="12.75">
      <c r="L2657" s="363">
        <v>40289</v>
      </c>
    </row>
    <row r="2658" ht="12.75">
      <c r="L2658" s="363">
        <v>40290</v>
      </c>
    </row>
    <row r="2659" ht="12.75">
      <c r="L2659" s="363">
        <v>40291</v>
      </c>
    </row>
    <row r="2660" ht="12.75">
      <c r="L2660" s="363">
        <v>40292</v>
      </c>
    </row>
    <row r="2661" ht="12.75">
      <c r="L2661" s="363">
        <v>40293</v>
      </c>
    </row>
    <row r="2662" ht="12.75">
      <c r="L2662" s="363">
        <v>40294</v>
      </c>
    </row>
    <row r="2663" ht="12.75">
      <c r="L2663" s="363">
        <v>40295</v>
      </c>
    </row>
    <row r="2664" ht="12.75">
      <c r="L2664" s="363">
        <v>40296</v>
      </c>
    </row>
    <row r="2665" ht="12.75">
      <c r="L2665" s="363">
        <v>40297</v>
      </c>
    </row>
    <row r="2666" ht="12.75">
      <c r="L2666" s="363">
        <v>40298</v>
      </c>
    </row>
    <row r="2667" ht="12.75">
      <c r="L2667" s="363">
        <v>40299</v>
      </c>
    </row>
    <row r="2668" ht="12.75">
      <c r="L2668" s="363">
        <v>40300</v>
      </c>
    </row>
    <row r="2669" ht="12.75">
      <c r="L2669" s="363">
        <v>40301</v>
      </c>
    </row>
    <row r="2670" ht="12.75">
      <c r="L2670" s="363">
        <v>40302</v>
      </c>
    </row>
    <row r="2671" ht="12.75">
      <c r="L2671" s="363">
        <v>40303</v>
      </c>
    </row>
    <row r="2672" ht="12.75">
      <c r="L2672" s="363">
        <v>40304</v>
      </c>
    </row>
    <row r="2673" ht="12.75">
      <c r="L2673" s="363">
        <v>40305</v>
      </c>
    </row>
    <row r="2674" ht="12.75">
      <c r="L2674" s="363">
        <v>40306</v>
      </c>
    </row>
    <row r="2675" ht="12.75">
      <c r="L2675" s="363">
        <v>40307</v>
      </c>
    </row>
    <row r="2676" ht="12.75">
      <c r="L2676" s="363">
        <v>40308</v>
      </c>
    </row>
    <row r="2677" ht="12.75">
      <c r="L2677" s="363">
        <v>40309</v>
      </c>
    </row>
    <row r="2678" ht="12.75">
      <c r="L2678" s="363">
        <v>40310</v>
      </c>
    </row>
    <row r="2679" ht="12.75">
      <c r="L2679" s="363">
        <v>40311</v>
      </c>
    </row>
    <row r="2680" ht="12.75">
      <c r="L2680" s="363">
        <v>40312</v>
      </c>
    </row>
    <row r="2681" ht="12.75">
      <c r="L2681" s="363">
        <v>40313</v>
      </c>
    </row>
    <row r="2682" ht="12.75">
      <c r="L2682" s="363">
        <v>40314</v>
      </c>
    </row>
    <row r="2683" ht="12.75">
      <c r="L2683" s="363">
        <v>40315</v>
      </c>
    </row>
    <row r="2684" ht="12.75">
      <c r="L2684" s="363">
        <v>40316</v>
      </c>
    </row>
    <row r="2685" ht="12.75">
      <c r="L2685" s="363">
        <v>40317</v>
      </c>
    </row>
    <row r="2686" ht="12.75">
      <c r="L2686" s="363">
        <v>40318</v>
      </c>
    </row>
    <row r="2687" ht="12.75">
      <c r="L2687" s="363">
        <v>40319</v>
      </c>
    </row>
    <row r="2688" ht="12.75">
      <c r="L2688" s="363">
        <v>40320</v>
      </c>
    </row>
    <row r="2689" ht="12.75">
      <c r="L2689" s="363">
        <v>40321</v>
      </c>
    </row>
    <row r="2690" ht="12.75">
      <c r="L2690" s="363">
        <v>40322</v>
      </c>
    </row>
    <row r="2691" ht="12.75">
      <c r="L2691" s="363">
        <v>40323</v>
      </c>
    </row>
    <row r="2692" ht="12.75">
      <c r="L2692" s="363">
        <v>40324</v>
      </c>
    </row>
    <row r="2693" ht="12.75">
      <c r="L2693" s="363">
        <v>40325</v>
      </c>
    </row>
    <row r="2694" ht="12.75">
      <c r="L2694" s="363">
        <v>40326</v>
      </c>
    </row>
    <row r="2695" ht="12.75">
      <c r="L2695" s="363">
        <v>40327</v>
      </c>
    </row>
    <row r="2696" ht="12.75">
      <c r="L2696" s="363">
        <v>40328</v>
      </c>
    </row>
    <row r="2697" ht="12.75">
      <c r="L2697" s="363">
        <v>40329</v>
      </c>
    </row>
    <row r="2698" ht="12.75">
      <c r="L2698" s="363">
        <v>40330</v>
      </c>
    </row>
    <row r="2699" ht="12.75">
      <c r="L2699" s="363">
        <v>40331</v>
      </c>
    </row>
    <row r="2700" ht="12.75">
      <c r="L2700" s="363">
        <v>40332</v>
      </c>
    </row>
    <row r="2701" ht="12.75">
      <c r="L2701" s="363">
        <v>40333</v>
      </c>
    </row>
    <row r="2702" ht="12.75">
      <c r="L2702" s="363">
        <v>40334</v>
      </c>
    </row>
    <row r="2703" ht="12.75">
      <c r="L2703" s="363">
        <v>40335</v>
      </c>
    </row>
    <row r="2704" ht="12.75">
      <c r="L2704" s="363">
        <v>40336</v>
      </c>
    </row>
    <row r="2705" ht="12.75">
      <c r="L2705" s="363">
        <v>40337</v>
      </c>
    </row>
    <row r="2706" ht="12.75">
      <c r="L2706" s="363">
        <v>40338</v>
      </c>
    </row>
    <row r="2707" ht="12.75">
      <c r="L2707" s="363">
        <v>40339</v>
      </c>
    </row>
    <row r="2708" ht="12.75">
      <c r="L2708" s="363">
        <v>40340</v>
      </c>
    </row>
    <row r="2709" ht="12.75">
      <c r="L2709" s="363">
        <v>40341</v>
      </c>
    </row>
    <row r="2710" ht="12.75">
      <c r="L2710" s="363">
        <v>40342</v>
      </c>
    </row>
    <row r="2711" ht="12.75">
      <c r="L2711" s="363">
        <v>40343</v>
      </c>
    </row>
    <row r="2712" ht="12.75">
      <c r="L2712" s="363">
        <v>40344</v>
      </c>
    </row>
    <row r="2713" ht="12.75">
      <c r="L2713" s="363">
        <v>40345</v>
      </c>
    </row>
    <row r="2714" ht="12.75">
      <c r="L2714" s="363">
        <v>40346</v>
      </c>
    </row>
    <row r="2715" ht="12.75">
      <c r="L2715" s="363">
        <v>40347</v>
      </c>
    </row>
    <row r="2716" ht="12.75">
      <c r="L2716" s="363">
        <v>40348</v>
      </c>
    </row>
    <row r="2717" ht="12.75">
      <c r="L2717" s="363">
        <v>40349</v>
      </c>
    </row>
    <row r="2718" ht="12.75">
      <c r="L2718" s="363">
        <v>40350</v>
      </c>
    </row>
    <row r="2719" ht="12.75">
      <c r="L2719" s="363">
        <v>40351</v>
      </c>
    </row>
    <row r="2720" ht="12.75">
      <c r="L2720" s="363">
        <v>40352</v>
      </c>
    </row>
    <row r="2721" ht="12.75">
      <c r="L2721" s="363">
        <v>40353</v>
      </c>
    </row>
    <row r="2722" ht="12.75">
      <c r="L2722" s="363">
        <v>40354</v>
      </c>
    </row>
    <row r="2723" ht="12.75">
      <c r="L2723" s="363">
        <v>40355</v>
      </c>
    </row>
    <row r="2724" ht="12.75">
      <c r="L2724" s="363">
        <v>40356</v>
      </c>
    </row>
    <row r="2725" ht="12.75">
      <c r="L2725" s="363">
        <v>40357</v>
      </c>
    </row>
    <row r="2726" ht="12.75">
      <c r="L2726" s="363">
        <v>40358</v>
      </c>
    </row>
    <row r="2727" ht="12.75">
      <c r="L2727" s="363">
        <v>40359</v>
      </c>
    </row>
    <row r="2728" ht="12.75">
      <c r="L2728" s="363">
        <v>40360</v>
      </c>
    </row>
    <row r="2729" ht="12.75">
      <c r="L2729" s="363">
        <v>40361</v>
      </c>
    </row>
    <row r="2730" ht="12.75">
      <c r="L2730" s="363">
        <v>40362</v>
      </c>
    </row>
    <row r="2731" ht="12.75">
      <c r="L2731" s="363">
        <v>40363</v>
      </c>
    </row>
    <row r="2732" ht="12.75">
      <c r="L2732" s="363">
        <v>40364</v>
      </c>
    </row>
    <row r="2733" ht="12.75">
      <c r="L2733" s="363">
        <v>40365</v>
      </c>
    </row>
    <row r="2734" ht="12.75">
      <c r="L2734" s="363">
        <v>40366</v>
      </c>
    </row>
    <row r="2735" ht="12.75">
      <c r="L2735" s="363">
        <v>40367</v>
      </c>
    </row>
    <row r="2736" ht="12.75">
      <c r="L2736" s="363">
        <v>40368</v>
      </c>
    </row>
    <row r="2737" ht="12.75">
      <c r="L2737" s="363">
        <v>40369</v>
      </c>
    </row>
    <row r="2738" ht="12.75">
      <c r="L2738" s="363">
        <v>40370</v>
      </c>
    </row>
    <row r="2739" ht="12.75">
      <c r="L2739" s="363">
        <v>40371</v>
      </c>
    </row>
    <row r="2740" ht="12.75">
      <c r="L2740" s="363">
        <v>40372</v>
      </c>
    </row>
    <row r="2741" ht="12.75">
      <c r="L2741" s="363">
        <v>40373</v>
      </c>
    </row>
    <row r="2742" ht="12.75">
      <c r="L2742" s="363">
        <v>40374</v>
      </c>
    </row>
    <row r="2743" ht="12.75">
      <c r="L2743" s="363">
        <v>40375</v>
      </c>
    </row>
    <row r="2744" ht="12.75">
      <c r="L2744" s="363">
        <v>40376</v>
      </c>
    </row>
    <row r="2745" ht="12.75">
      <c r="L2745" s="363">
        <v>40377</v>
      </c>
    </row>
    <row r="2746" ht="12.75">
      <c r="L2746" s="363">
        <v>40378</v>
      </c>
    </row>
    <row r="2747" ht="12.75">
      <c r="L2747" s="363">
        <v>40379</v>
      </c>
    </row>
    <row r="2748" ht="12.75">
      <c r="L2748" s="363">
        <v>40380</v>
      </c>
    </row>
    <row r="2749" ht="12.75">
      <c r="L2749" s="363">
        <v>40381</v>
      </c>
    </row>
    <row r="2750" ht="12.75">
      <c r="L2750" s="363">
        <v>40382</v>
      </c>
    </row>
    <row r="2751" ht="12.75">
      <c r="L2751" s="363">
        <v>40383</v>
      </c>
    </row>
    <row r="2752" ht="12.75">
      <c r="L2752" s="363">
        <v>40384</v>
      </c>
    </row>
    <row r="2753" ht="12.75">
      <c r="L2753" s="363">
        <v>40385</v>
      </c>
    </row>
    <row r="2754" ht="12.75">
      <c r="L2754" s="363">
        <v>40386</v>
      </c>
    </row>
    <row r="2755" ht="12.75">
      <c r="L2755" s="363">
        <v>40387</v>
      </c>
    </row>
    <row r="2756" ht="12.75">
      <c r="L2756" s="363">
        <v>40388</v>
      </c>
    </row>
    <row r="2757" ht="12.75">
      <c r="L2757" s="363">
        <v>40389</v>
      </c>
    </row>
    <row r="2758" ht="12.75">
      <c r="L2758" s="363">
        <v>40390</v>
      </c>
    </row>
    <row r="2759" ht="12.75">
      <c r="L2759" s="363">
        <v>40391</v>
      </c>
    </row>
    <row r="2760" ht="12.75">
      <c r="L2760" s="363">
        <v>40392</v>
      </c>
    </row>
    <row r="2761" ht="12.75">
      <c r="L2761" s="363">
        <v>40393</v>
      </c>
    </row>
    <row r="2762" ht="12.75">
      <c r="L2762" s="363">
        <v>40394</v>
      </c>
    </row>
    <row r="2763" ht="12.75">
      <c r="L2763" s="363">
        <v>40395</v>
      </c>
    </row>
    <row r="2764" ht="12.75">
      <c r="L2764" s="363">
        <v>40396</v>
      </c>
    </row>
    <row r="2765" ht="12.75">
      <c r="L2765" s="363">
        <v>40397</v>
      </c>
    </row>
    <row r="2766" ht="12.75">
      <c r="L2766" s="363">
        <v>40398</v>
      </c>
    </row>
    <row r="2767" ht="12.75">
      <c r="L2767" s="363">
        <v>40399</v>
      </c>
    </row>
    <row r="2768" ht="12.75">
      <c r="L2768" s="363">
        <v>40400</v>
      </c>
    </row>
    <row r="2769" ht="12.75">
      <c r="L2769" s="363">
        <v>40401</v>
      </c>
    </row>
    <row r="2770" ht="12.75">
      <c r="L2770" s="363">
        <v>40402</v>
      </c>
    </row>
    <row r="2771" ht="12.75">
      <c r="L2771" s="363">
        <v>40403</v>
      </c>
    </row>
    <row r="2772" ht="12.75">
      <c r="L2772" s="363">
        <v>40404</v>
      </c>
    </row>
    <row r="2773" ht="12.75">
      <c r="L2773" s="363">
        <v>40405</v>
      </c>
    </row>
    <row r="2774" ht="12.75">
      <c r="L2774" s="363">
        <v>40406</v>
      </c>
    </row>
    <row r="2775" ht="12.75">
      <c r="L2775" s="363">
        <v>40407</v>
      </c>
    </row>
    <row r="2776" ht="12.75">
      <c r="L2776" s="363">
        <v>40408</v>
      </c>
    </row>
    <row r="2777" ht="12.75">
      <c r="L2777" s="363">
        <v>40409</v>
      </c>
    </row>
    <row r="2778" ht="12.75">
      <c r="L2778" s="363">
        <v>40410</v>
      </c>
    </row>
    <row r="2779" ht="12.75">
      <c r="L2779" s="363">
        <v>40411</v>
      </c>
    </row>
    <row r="2780" ht="12.75">
      <c r="L2780" s="363">
        <v>40412</v>
      </c>
    </row>
    <row r="2781" ht="12.75">
      <c r="L2781" s="363">
        <v>40413</v>
      </c>
    </row>
    <row r="2782" ht="12.75">
      <c r="L2782" s="363">
        <v>40414</v>
      </c>
    </row>
    <row r="2783" ht="12.75">
      <c r="L2783" s="363">
        <v>40415</v>
      </c>
    </row>
    <row r="2784" ht="12.75">
      <c r="L2784" s="363">
        <v>40416</v>
      </c>
    </row>
    <row r="2785" ht="12.75">
      <c r="L2785" s="363">
        <v>40417</v>
      </c>
    </row>
    <row r="2786" ht="12.75">
      <c r="L2786" s="363">
        <v>40418</v>
      </c>
    </row>
    <row r="2787" ht="12.75">
      <c r="L2787" s="363">
        <v>40419</v>
      </c>
    </row>
    <row r="2788" ht="12.75">
      <c r="L2788" s="363">
        <v>40420</v>
      </c>
    </row>
    <row r="2789" ht="12.75">
      <c r="L2789" s="363">
        <v>40421</v>
      </c>
    </row>
    <row r="2790" ht="12.75">
      <c r="L2790" s="363">
        <v>40422</v>
      </c>
    </row>
    <row r="2791" ht="12.75">
      <c r="L2791" s="363">
        <v>40423</v>
      </c>
    </row>
    <row r="2792" ht="12.75">
      <c r="L2792" s="363">
        <v>40424</v>
      </c>
    </row>
    <row r="2793" ht="12.75">
      <c r="L2793" s="363">
        <v>40425</v>
      </c>
    </row>
    <row r="2794" ht="12.75">
      <c r="L2794" s="363">
        <v>40426</v>
      </c>
    </row>
    <row r="2795" ht="12.75">
      <c r="L2795" s="363">
        <v>40427</v>
      </c>
    </row>
    <row r="2796" ht="12.75">
      <c r="L2796" s="363">
        <v>40428</v>
      </c>
    </row>
    <row r="2797" ht="12.75">
      <c r="L2797" s="363">
        <v>40429</v>
      </c>
    </row>
    <row r="2798" ht="12.75">
      <c r="L2798" s="363">
        <v>40430</v>
      </c>
    </row>
    <row r="2799" ht="12.75">
      <c r="L2799" s="363">
        <v>40431</v>
      </c>
    </row>
    <row r="2800" ht="12.75">
      <c r="L2800" s="363">
        <v>40432</v>
      </c>
    </row>
    <row r="2801" ht="12.75">
      <c r="L2801" s="363">
        <v>40433</v>
      </c>
    </row>
    <row r="2802" ht="12.75">
      <c r="L2802" s="363">
        <v>40434</v>
      </c>
    </row>
    <row r="2803" ht="12.75">
      <c r="L2803" s="363">
        <v>40435</v>
      </c>
    </row>
    <row r="2804" ht="12.75">
      <c r="L2804" s="363">
        <v>40436</v>
      </c>
    </row>
    <row r="2805" ht="12.75">
      <c r="L2805" s="363">
        <v>40437</v>
      </c>
    </row>
    <row r="2806" ht="12.75">
      <c r="L2806" s="363">
        <v>40438</v>
      </c>
    </row>
    <row r="2807" ht="12.75">
      <c r="L2807" s="363">
        <v>40439</v>
      </c>
    </row>
    <row r="2808" ht="12.75">
      <c r="L2808" s="363">
        <v>40440</v>
      </c>
    </row>
    <row r="2809" ht="12.75">
      <c r="L2809" s="363">
        <v>40441</v>
      </c>
    </row>
    <row r="2810" ht="12.75">
      <c r="L2810" s="363">
        <v>40442</v>
      </c>
    </row>
    <row r="2811" ht="12.75">
      <c r="L2811" s="363">
        <v>40443</v>
      </c>
    </row>
    <row r="2812" ht="12.75">
      <c r="L2812" s="363">
        <v>40444</v>
      </c>
    </row>
    <row r="2813" ht="12.75">
      <c r="L2813" s="363">
        <v>40445</v>
      </c>
    </row>
    <row r="2814" ht="12.75">
      <c r="L2814" s="363">
        <v>40446</v>
      </c>
    </row>
    <row r="2815" ht="12.75">
      <c r="L2815" s="363">
        <v>40447</v>
      </c>
    </row>
    <row r="2816" ht="12.75">
      <c r="L2816" s="363">
        <v>40448</v>
      </c>
    </row>
    <row r="2817" ht="12.75">
      <c r="L2817" s="363">
        <v>40449</v>
      </c>
    </row>
    <row r="2818" ht="12.75">
      <c r="L2818" s="363">
        <v>40450</v>
      </c>
    </row>
    <row r="2819" ht="12.75">
      <c r="L2819" s="363">
        <v>40451</v>
      </c>
    </row>
    <row r="2820" ht="12.75">
      <c r="L2820" s="363">
        <v>40452</v>
      </c>
    </row>
    <row r="2821" ht="12.75">
      <c r="L2821" s="363">
        <v>40453</v>
      </c>
    </row>
    <row r="2822" ht="12.75">
      <c r="L2822" s="363">
        <v>40454</v>
      </c>
    </row>
    <row r="2823" ht="12.75">
      <c r="L2823" s="363">
        <v>40455</v>
      </c>
    </row>
    <row r="2824" ht="12.75">
      <c r="L2824" s="363">
        <v>40456</v>
      </c>
    </row>
    <row r="2825" ht="12.75">
      <c r="L2825" s="363">
        <v>40457</v>
      </c>
    </row>
    <row r="2826" ht="12.75">
      <c r="L2826" s="363">
        <v>40458</v>
      </c>
    </row>
    <row r="2827" ht="12.75">
      <c r="L2827" s="363">
        <v>40459</v>
      </c>
    </row>
    <row r="2828" ht="12.75">
      <c r="L2828" s="363">
        <v>40460</v>
      </c>
    </row>
    <row r="2829" ht="12.75">
      <c r="L2829" s="363">
        <v>40461</v>
      </c>
    </row>
    <row r="2830" ht="12.75">
      <c r="L2830" s="363">
        <v>40462</v>
      </c>
    </row>
    <row r="2831" ht="12.75">
      <c r="L2831" s="363">
        <v>40463</v>
      </c>
    </row>
    <row r="2832" ht="12.75">
      <c r="L2832" s="363">
        <v>40464</v>
      </c>
    </row>
    <row r="2833" ht="12.75">
      <c r="L2833" s="363">
        <v>40465</v>
      </c>
    </row>
    <row r="2834" ht="12.75">
      <c r="L2834" s="363">
        <v>40466</v>
      </c>
    </row>
    <row r="2835" ht="12.75">
      <c r="L2835" s="363">
        <v>40467</v>
      </c>
    </row>
    <row r="2836" ht="12.75">
      <c r="L2836" s="363">
        <v>40468</v>
      </c>
    </row>
    <row r="2837" ht="12.75">
      <c r="L2837" s="363">
        <v>40469</v>
      </c>
    </row>
    <row r="2838" ht="12.75">
      <c r="L2838" s="363">
        <v>40470</v>
      </c>
    </row>
    <row r="2839" ht="12.75">
      <c r="L2839" s="363">
        <v>40471</v>
      </c>
    </row>
    <row r="2840" ht="12.75">
      <c r="L2840" s="363">
        <v>40472</v>
      </c>
    </row>
    <row r="2841" ht="12.75">
      <c r="L2841" s="363">
        <v>40473</v>
      </c>
    </row>
    <row r="2842" ht="12.75">
      <c r="L2842" s="363">
        <v>40474</v>
      </c>
    </row>
    <row r="2843" ht="12.75">
      <c r="L2843" s="363">
        <v>40475</v>
      </c>
    </row>
    <row r="2844" ht="12.75">
      <c r="L2844" s="363">
        <v>40476</v>
      </c>
    </row>
    <row r="2845" ht="12.75">
      <c r="L2845" s="363">
        <v>40477</v>
      </c>
    </row>
    <row r="2846" ht="12.75">
      <c r="L2846" s="363">
        <v>40478</v>
      </c>
    </row>
    <row r="2847" ht="12.75">
      <c r="L2847" s="363">
        <v>40479</v>
      </c>
    </row>
    <row r="2848" ht="12.75">
      <c r="L2848" s="363">
        <v>40480</v>
      </c>
    </row>
    <row r="2849" ht="12.75">
      <c r="L2849" s="363">
        <v>40481</v>
      </c>
    </row>
    <row r="2850" ht="12.75">
      <c r="L2850" s="363">
        <v>40482</v>
      </c>
    </row>
    <row r="2851" ht="12.75">
      <c r="L2851" s="363">
        <v>40483</v>
      </c>
    </row>
    <row r="2852" ht="12.75">
      <c r="L2852" s="363">
        <v>40484</v>
      </c>
    </row>
    <row r="2853" ht="12.75">
      <c r="L2853" s="363">
        <v>40485</v>
      </c>
    </row>
    <row r="2854" ht="12.75">
      <c r="L2854" s="363">
        <v>40486</v>
      </c>
    </row>
    <row r="2855" ht="12.75">
      <c r="L2855" s="363">
        <v>40487</v>
      </c>
    </row>
    <row r="2856" ht="12.75">
      <c r="L2856" s="363">
        <v>40488</v>
      </c>
    </row>
    <row r="2857" ht="12.75">
      <c r="L2857" s="363">
        <v>40489</v>
      </c>
    </row>
    <row r="2858" ht="12.75">
      <c r="L2858" s="363">
        <v>40490</v>
      </c>
    </row>
    <row r="2859" ht="12.75">
      <c r="L2859" s="363">
        <v>40491</v>
      </c>
    </row>
    <row r="2860" ht="12.75">
      <c r="L2860" s="363">
        <v>40492</v>
      </c>
    </row>
    <row r="2861" ht="12.75">
      <c r="L2861" s="363">
        <v>40493</v>
      </c>
    </row>
    <row r="2862" ht="12.75">
      <c r="L2862" s="363">
        <v>40494</v>
      </c>
    </row>
    <row r="2863" ht="12.75">
      <c r="L2863" s="363">
        <v>40495</v>
      </c>
    </row>
    <row r="2864" ht="12.75">
      <c r="L2864" s="363">
        <v>40496</v>
      </c>
    </row>
    <row r="2865" ht="12.75">
      <c r="L2865" s="363">
        <v>40497</v>
      </c>
    </row>
    <row r="2866" ht="12.75">
      <c r="L2866" s="363">
        <v>40498</v>
      </c>
    </row>
    <row r="2867" ht="12.75">
      <c r="L2867" s="363">
        <v>40499</v>
      </c>
    </row>
    <row r="2868" ht="12.75">
      <c r="L2868" s="363">
        <v>40500</v>
      </c>
    </row>
    <row r="2869" ht="12.75">
      <c r="L2869" s="363">
        <v>40501</v>
      </c>
    </row>
    <row r="2870" ht="12.75">
      <c r="L2870" s="363">
        <v>40502</v>
      </c>
    </row>
    <row r="2871" ht="12.75">
      <c r="L2871" s="363">
        <v>40503</v>
      </c>
    </row>
    <row r="2872" ht="12.75">
      <c r="L2872" s="363">
        <v>40504</v>
      </c>
    </row>
    <row r="2873" ht="12.75">
      <c r="L2873" s="363">
        <v>40505</v>
      </c>
    </row>
    <row r="2874" ht="12.75">
      <c r="L2874" s="363">
        <v>40506</v>
      </c>
    </row>
    <row r="2875" ht="12.75">
      <c r="L2875" s="363">
        <v>40507</v>
      </c>
    </row>
    <row r="2876" ht="12.75">
      <c r="L2876" s="363">
        <v>40508</v>
      </c>
    </row>
    <row r="2877" ht="12.75">
      <c r="L2877" s="363">
        <v>40509</v>
      </c>
    </row>
    <row r="2878" ht="12.75">
      <c r="L2878" s="363">
        <v>40510</v>
      </c>
    </row>
    <row r="2879" ht="12.75">
      <c r="L2879" s="363">
        <v>40511</v>
      </c>
    </row>
    <row r="2880" ht="12.75">
      <c r="L2880" s="363">
        <v>40512</v>
      </c>
    </row>
    <row r="2881" ht="12.75">
      <c r="L2881" s="363">
        <v>40513</v>
      </c>
    </row>
    <row r="2882" ht="12.75">
      <c r="L2882" s="363">
        <v>40514</v>
      </c>
    </row>
    <row r="2883" ht="12.75">
      <c r="L2883" s="363">
        <v>40515</v>
      </c>
    </row>
    <row r="2884" ht="12.75">
      <c r="L2884" s="363">
        <v>40516</v>
      </c>
    </row>
    <row r="2885" ht="12.75">
      <c r="L2885" s="363">
        <v>40517</v>
      </c>
    </row>
    <row r="2886" ht="12.75">
      <c r="L2886" s="363">
        <v>40518</v>
      </c>
    </row>
    <row r="2887" ht="12.75">
      <c r="L2887" s="363">
        <v>40519</v>
      </c>
    </row>
    <row r="2888" ht="12.75">
      <c r="L2888" s="363">
        <v>40520</v>
      </c>
    </row>
    <row r="2889" ht="12.75">
      <c r="L2889" s="363">
        <v>40521</v>
      </c>
    </row>
    <row r="2890" ht="12.75">
      <c r="L2890" s="363">
        <v>40522</v>
      </c>
    </row>
    <row r="2891" ht="12.75">
      <c r="L2891" s="363">
        <v>40523</v>
      </c>
    </row>
    <row r="2892" ht="12.75">
      <c r="L2892" s="363">
        <v>40524</v>
      </c>
    </row>
    <row r="2893" ht="12.75">
      <c r="L2893" s="363">
        <v>40525</v>
      </c>
    </row>
    <row r="2894" ht="12.75">
      <c r="L2894" s="363">
        <v>40526</v>
      </c>
    </row>
    <row r="2895" ht="12.75">
      <c r="L2895" s="363">
        <v>40527</v>
      </c>
    </row>
    <row r="2896" ht="12.75">
      <c r="L2896" s="363">
        <v>40528</v>
      </c>
    </row>
    <row r="2897" ht="12.75">
      <c r="L2897" s="363">
        <v>40529</v>
      </c>
    </row>
    <row r="2898" ht="12.75">
      <c r="L2898" s="363">
        <v>40530</v>
      </c>
    </row>
    <row r="2899" ht="12.75">
      <c r="L2899" s="363">
        <v>40531</v>
      </c>
    </row>
    <row r="2900" ht="12.75">
      <c r="L2900" s="363">
        <v>40532</v>
      </c>
    </row>
    <row r="2901" ht="12.75">
      <c r="L2901" s="363">
        <v>40533</v>
      </c>
    </row>
    <row r="2902" ht="12.75">
      <c r="L2902" s="363">
        <v>40534</v>
      </c>
    </row>
    <row r="2903" ht="12.75">
      <c r="L2903" s="363">
        <v>40535</v>
      </c>
    </row>
    <row r="2904" ht="12.75">
      <c r="L2904" s="363">
        <v>40536</v>
      </c>
    </row>
    <row r="2905" ht="12.75">
      <c r="L2905" s="363">
        <v>40537</v>
      </c>
    </row>
    <row r="2906" ht="12.75">
      <c r="L2906" s="363">
        <v>40538</v>
      </c>
    </row>
    <row r="2907" ht="12.75">
      <c r="L2907" s="363">
        <v>40539</v>
      </c>
    </row>
    <row r="2908" ht="12.75">
      <c r="L2908" s="363">
        <v>40540</v>
      </c>
    </row>
    <row r="2909" ht="12.75">
      <c r="L2909" s="363">
        <v>40541</v>
      </c>
    </row>
    <row r="2910" ht="12.75">
      <c r="L2910" s="363">
        <v>40542</v>
      </c>
    </row>
    <row r="2911" ht="12.75">
      <c r="L2911" s="363">
        <v>40543</v>
      </c>
    </row>
  </sheetData>
  <sheetProtection/>
  <mergeCells count="4">
    <mergeCell ref="C3:D3"/>
    <mergeCell ref="C13:D13"/>
    <mergeCell ref="C15:D15"/>
    <mergeCell ref="C8:D8"/>
  </mergeCells>
  <dataValidations count="1">
    <dataValidation type="list" allowBlank="1" showInputMessage="1" showErrorMessage="1" sqref="C8:D8">
      <formula1>$P$1:$P$5</formula1>
    </dataValidation>
  </dataValidations>
  <hyperlinks>
    <hyperlink ref="G3" location="Saturs!A1" display="Saturs"/>
  </hyperlinks>
  <printOptions/>
  <pageMargins left="0.75" right="0.75" top="0.61" bottom="0.8" header="0.5" footer="0.5"/>
  <pageSetup horizontalDpi="600" verticalDpi="600" orientation="landscape" paperSize="9" scale="92" r:id="rId1"/>
  <rowBreaks count="1" manualBreakCount="1">
    <brk id="17" min="1" max="7" man="1"/>
  </rowBreaks>
</worksheet>
</file>

<file path=xl/worksheets/sheet2.xml><?xml version="1.0" encoding="utf-8"?>
<worksheet xmlns="http://schemas.openxmlformats.org/spreadsheetml/2006/main" xmlns:r="http://schemas.openxmlformats.org/officeDocument/2006/relationships">
  <dimension ref="A2:M31"/>
  <sheetViews>
    <sheetView tabSelected="1" zoomScalePageLayoutView="0" workbookViewId="0" topLeftCell="A1">
      <pane xSplit="9" ySplit="2" topLeftCell="J3" activePane="bottomRight" state="frozen"/>
      <selection pane="topLeft" activeCell="A15" sqref="A15:B15"/>
      <selection pane="topRight" activeCell="A15" sqref="A15:B15"/>
      <selection pane="bottomLeft" activeCell="A15" sqref="A15:B15"/>
      <selection pane="bottomRight" activeCell="E24" sqref="E24"/>
    </sheetView>
  </sheetViews>
  <sheetFormatPr defaultColWidth="9.33203125" defaultRowHeight="12.75"/>
  <cols>
    <col min="1" max="1" width="8" style="0" customWidth="1"/>
    <col min="2" max="2" width="20.83203125" style="0" customWidth="1"/>
    <col min="3" max="3" width="18.33203125" style="0" customWidth="1"/>
    <col min="4" max="4" width="7.33203125" style="0" customWidth="1"/>
    <col min="5" max="5" width="16.5" style="0" customWidth="1"/>
    <col min="6" max="6" width="16.33203125" style="0" customWidth="1"/>
    <col min="7" max="7" width="10.33203125" style="0" customWidth="1"/>
    <col min="8" max="8" width="12.5" style="0" customWidth="1"/>
    <col min="9" max="11" width="9.16015625" style="0" customWidth="1"/>
  </cols>
  <sheetData>
    <row r="1" ht="13.5" thickBot="1"/>
    <row r="2" spans="1:9" ht="15.75" customHeight="1">
      <c r="A2" s="31"/>
      <c r="B2" s="493" t="str">
        <f>'Inform.ievad.'!C3</f>
        <v>SIA"Daugavpils autobusu parks"</v>
      </c>
      <c r="C2" s="494"/>
      <c r="D2" s="494"/>
      <c r="E2" s="494"/>
      <c r="F2" s="500" t="str">
        <f>'Inform.ievad.'!C5</f>
        <v>2020</v>
      </c>
      <c r="G2" s="501"/>
      <c r="H2" s="471" t="str">
        <f>'Inform.ievad.'!C8</f>
        <v>Finanšu analīze</v>
      </c>
      <c r="I2" s="399"/>
    </row>
    <row r="3" spans="1:8" ht="10.5" customHeight="1">
      <c r="A3" s="202"/>
      <c r="B3" s="495" t="s">
        <v>283</v>
      </c>
      <c r="C3" s="496"/>
      <c r="D3" s="496"/>
      <c r="E3" s="496"/>
      <c r="F3" s="499" t="s">
        <v>171</v>
      </c>
      <c r="G3" s="499"/>
      <c r="H3" s="472" t="s">
        <v>284</v>
      </c>
    </row>
    <row r="4" spans="1:8" ht="19.5" customHeight="1" thickBot="1">
      <c r="A4" s="202"/>
      <c r="B4" s="497" t="s">
        <v>326</v>
      </c>
      <c r="C4" s="498"/>
      <c r="D4" s="498"/>
      <c r="E4" s="498"/>
      <c r="F4" s="498"/>
      <c r="G4" s="498"/>
      <c r="H4" s="498"/>
    </row>
    <row r="5" spans="2:7" s="218" customFormat="1" ht="27" customHeight="1">
      <c r="B5" s="247" t="s">
        <v>286</v>
      </c>
      <c r="D5" s="248"/>
      <c r="E5" s="249"/>
      <c r="F5" s="249"/>
      <c r="G5" s="249"/>
    </row>
    <row r="6" spans="1:8" ht="38.25">
      <c r="A6" s="4" t="s">
        <v>64</v>
      </c>
      <c r="B6" s="203" t="s">
        <v>65</v>
      </c>
      <c r="C6" s="204"/>
      <c r="D6" s="4"/>
      <c r="E6" s="482" t="s">
        <v>341</v>
      </c>
      <c r="F6" s="482" t="s">
        <v>338</v>
      </c>
      <c r="G6" s="235" t="s">
        <v>198</v>
      </c>
      <c r="H6" s="129" t="s">
        <v>199</v>
      </c>
    </row>
    <row r="7" spans="1:8" s="33" customFormat="1" ht="9.75" customHeight="1">
      <c r="A7" s="32">
        <v>1</v>
      </c>
      <c r="B7" s="205">
        <v>2</v>
      </c>
      <c r="C7" s="206"/>
      <c r="D7" s="32">
        <v>3</v>
      </c>
      <c r="E7" s="32">
        <v>4</v>
      </c>
      <c r="F7" s="32">
        <v>5</v>
      </c>
      <c r="G7" s="32">
        <v>6</v>
      </c>
      <c r="H7" s="32">
        <v>7</v>
      </c>
    </row>
    <row r="8" spans="1:8" s="216" customFormat="1" ht="17.25" customHeight="1">
      <c r="A8" s="370">
        <v>1</v>
      </c>
      <c r="B8" s="489" t="s">
        <v>66</v>
      </c>
      <c r="C8" s="490"/>
      <c r="D8" s="370"/>
      <c r="E8" s="367">
        <v>1064204</v>
      </c>
      <c r="F8" s="367">
        <v>1479825</v>
      </c>
      <c r="G8" s="373">
        <f>E8-F8</f>
        <v>-415621</v>
      </c>
      <c r="H8" s="374">
        <f>E8/F8*100-100</f>
        <v>-28.1</v>
      </c>
    </row>
    <row r="9" spans="1:8" s="216" customFormat="1" ht="16.5" customHeight="1">
      <c r="A9" s="370">
        <v>2</v>
      </c>
      <c r="B9" s="489" t="s">
        <v>67</v>
      </c>
      <c r="C9" s="490"/>
      <c r="D9" s="370"/>
      <c r="E9" s="367">
        <v>2835457</v>
      </c>
      <c r="F9" s="367">
        <v>3231300</v>
      </c>
      <c r="G9" s="373">
        <f aca="true" t="shared" si="0" ref="G9:G25">E9-F9</f>
        <v>-395843</v>
      </c>
      <c r="H9" s="374">
        <f aca="true" t="shared" si="1" ref="H9:H25">E9/F9*100-100</f>
        <v>-12.3</v>
      </c>
    </row>
    <row r="10" spans="1:8" s="216" customFormat="1" ht="16.5" customHeight="1">
      <c r="A10" s="370">
        <v>3</v>
      </c>
      <c r="B10" s="489" t="s">
        <v>68</v>
      </c>
      <c r="C10" s="490"/>
      <c r="D10" s="375"/>
      <c r="E10" s="376">
        <f>SUM(E8-E9)</f>
        <v>-1771253</v>
      </c>
      <c r="F10" s="376">
        <f>SUM(F8-F9)</f>
        <v>-1751475</v>
      </c>
      <c r="G10" s="377">
        <f t="shared" si="0"/>
        <v>-19778</v>
      </c>
      <c r="H10" s="378">
        <f t="shared" si="1"/>
        <v>1.1</v>
      </c>
    </row>
    <row r="11" spans="1:8" s="216" customFormat="1" ht="16.5" customHeight="1">
      <c r="A11" s="370">
        <v>4</v>
      </c>
      <c r="B11" s="489" t="s">
        <v>69</v>
      </c>
      <c r="C11" s="490"/>
      <c r="D11" s="370"/>
      <c r="E11" s="367"/>
      <c r="F11" s="367"/>
      <c r="G11" s="373">
        <f t="shared" si="0"/>
        <v>0</v>
      </c>
      <c r="H11" s="374" t="e">
        <f t="shared" si="1"/>
        <v>#DIV/0!</v>
      </c>
    </row>
    <row r="12" spans="1:8" s="216" customFormat="1" ht="16.5" customHeight="1">
      <c r="A12" s="370">
        <v>5</v>
      </c>
      <c r="B12" s="489" t="s">
        <v>70</v>
      </c>
      <c r="C12" s="490"/>
      <c r="D12" s="370"/>
      <c r="E12" s="451">
        <v>247301</v>
      </c>
      <c r="F12" s="451">
        <v>263943</v>
      </c>
      <c r="G12" s="373">
        <f t="shared" si="0"/>
        <v>-16642</v>
      </c>
      <c r="H12" s="374">
        <f t="shared" si="1"/>
        <v>-6.3</v>
      </c>
    </row>
    <row r="13" spans="1:8" s="216" customFormat="1" ht="18" customHeight="1">
      <c r="A13" s="370">
        <v>6</v>
      </c>
      <c r="B13" s="491" t="s">
        <v>287</v>
      </c>
      <c r="C13" s="492"/>
      <c r="D13" s="370"/>
      <c r="E13" s="367">
        <v>2355989</v>
      </c>
      <c r="F13" s="367">
        <v>2166764</v>
      </c>
      <c r="G13" s="373">
        <f t="shared" si="0"/>
        <v>189225</v>
      </c>
      <c r="H13" s="374">
        <f t="shared" si="1"/>
        <v>8.7</v>
      </c>
    </row>
    <row r="14" spans="1:8" s="216" customFormat="1" ht="18" customHeight="1">
      <c r="A14" s="370">
        <v>7</v>
      </c>
      <c r="B14" s="491" t="s">
        <v>288</v>
      </c>
      <c r="C14" s="492"/>
      <c r="D14" s="370"/>
      <c r="E14" s="367">
        <v>253248</v>
      </c>
      <c r="F14" s="367">
        <v>194386</v>
      </c>
      <c r="G14" s="373">
        <f t="shared" si="0"/>
        <v>58862</v>
      </c>
      <c r="H14" s="374">
        <f t="shared" si="1"/>
        <v>30.3</v>
      </c>
    </row>
    <row r="15" spans="1:8" s="216" customFormat="1" ht="25.5" customHeight="1">
      <c r="A15" s="370">
        <v>8</v>
      </c>
      <c r="B15" s="491" t="s">
        <v>289</v>
      </c>
      <c r="C15" s="492"/>
      <c r="D15" s="370"/>
      <c r="E15" s="367"/>
      <c r="F15" s="367"/>
      <c r="G15" s="373">
        <f t="shared" si="0"/>
        <v>0</v>
      </c>
      <c r="H15" s="374" t="e">
        <f t="shared" si="1"/>
        <v>#DIV/0!</v>
      </c>
    </row>
    <row r="16" spans="1:8" s="216" customFormat="1" ht="40.5" customHeight="1">
      <c r="A16" s="370">
        <v>9</v>
      </c>
      <c r="B16" s="491" t="s">
        <v>74</v>
      </c>
      <c r="C16" s="492"/>
      <c r="D16" s="370"/>
      <c r="E16" s="367"/>
      <c r="F16" s="367"/>
      <c r="G16" s="373">
        <f t="shared" si="0"/>
        <v>0</v>
      </c>
      <c r="H16" s="374" t="e">
        <f t="shared" si="1"/>
        <v>#DIV/0!</v>
      </c>
    </row>
    <row r="17" spans="1:8" s="216" customFormat="1" ht="27.75" customHeight="1">
      <c r="A17" s="370">
        <v>10</v>
      </c>
      <c r="B17" s="489" t="s">
        <v>75</v>
      </c>
      <c r="C17" s="490"/>
      <c r="D17" s="370"/>
      <c r="E17" s="367"/>
      <c r="F17" s="367"/>
      <c r="G17" s="373">
        <f t="shared" si="0"/>
        <v>0</v>
      </c>
      <c r="H17" s="374" t="e">
        <f t="shared" si="1"/>
        <v>#DIV/0!</v>
      </c>
    </row>
    <row r="18" spans="1:8" s="216" customFormat="1" ht="28.5" customHeight="1">
      <c r="A18" s="370">
        <v>11</v>
      </c>
      <c r="B18" s="491" t="s">
        <v>76</v>
      </c>
      <c r="C18" s="492"/>
      <c r="D18" s="370"/>
      <c r="E18" s="367"/>
      <c r="F18" s="367"/>
      <c r="G18" s="373">
        <f t="shared" si="0"/>
        <v>0</v>
      </c>
      <c r="H18" s="374" t="e">
        <f t="shared" si="1"/>
        <v>#DIV/0!</v>
      </c>
    </row>
    <row r="19" spans="1:13" s="216" customFormat="1" ht="29.25" customHeight="1">
      <c r="A19" s="370">
        <v>12</v>
      </c>
      <c r="B19" s="489" t="s">
        <v>77</v>
      </c>
      <c r="C19" s="490"/>
      <c r="D19" s="370"/>
      <c r="E19" s="367">
        <v>9267</v>
      </c>
      <c r="F19" s="367">
        <v>14194</v>
      </c>
      <c r="G19" s="373">
        <f t="shared" si="0"/>
        <v>-4927</v>
      </c>
      <c r="H19" s="374">
        <f t="shared" si="1"/>
        <v>-34.7</v>
      </c>
      <c r="L19" s="451"/>
      <c r="M19" s="451"/>
    </row>
    <row r="20" spans="1:8" s="216" customFormat="1" ht="28.5" customHeight="1">
      <c r="A20" s="370">
        <v>13</v>
      </c>
      <c r="B20" s="491" t="s">
        <v>78</v>
      </c>
      <c r="C20" s="492"/>
      <c r="D20" s="375"/>
      <c r="E20" s="376">
        <f>SUM(E10-E11-E12+E13-E14+E15+E16+E17-E18-E19)</f>
        <v>74920</v>
      </c>
      <c r="F20" s="376">
        <f>SUM(F10-F11-F12+F13-F14+F15+F16+F17-F18-F19)</f>
        <v>-57234</v>
      </c>
      <c r="G20" s="377">
        <f t="shared" si="0"/>
        <v>132154</v>
      </c>
      <c r="H20" s="378">
        <f t="shared" si="1"/>
        <v>-230.9</v>
      </c>
    </row>
    <row r="21" spans="1:8" s="216" customFormat="1" ht="15.75" customHeight="1">
      <c r="A21" s="370">
        <v>14</v>
      </c>
      <c r="B21" s="371" t="s">
        <v>79</v>
      </c>
      <c r="C21" s="372"/>
      <c r="D21" s="370"/>
      <c r="E21" s="367"/>
      <c r="F21" s="367"/>
      <c r="G21" s="373">
        <f t="shared" si="0"/>
        <v>0</v>
      </c>
      <c r="H21" s="374" t="e">
        <f t="shared" si="1"/>
        <v>#DIV/0!</v>
      </c>
    </row>
    <row r="22" spans="1:8" s="216" customFormat="1" ht="15.75" customHeight="1">
      <c r="A22" s="370">
        <v>15</v>
      </c>
      <c r="B22" s="371" t="s">
        <v>80</v>
      </c>
      <c r="C22" s="372"/>
      <c r="D22" s="370"/>
      <c r="E22" s="367"/>
      <c r="F22" s="367"/>
      <c r="G22" s="373">
        <f t="shared" si="0"/>
        <v>0</v>
      </c>
      <c r="H22" s="374" t="e">
        <f t="shared" si="1"/>
        <v>#DIV/0!</v>
      </c>
    </row>
    <row r="23" spans="1:8" s="216" customFormat="1" ht="15.75" customHeight="1">
      <c r="A23" s="370">
        <v>16</v>
      </c>
      <c r="B23" s="489" t="s">
        <v>81</v>
      </c>
      <c r="C23" s="490"/>
      <c r="D23" s="375"/>
      <c r="E23" s="376">
        <f>SUM(E20+E21-E22)</f>
        <v>74920</v>
      </c>
      <c r="F23" s="376">
        <f>SUM(F20+F21-F22)</f>
        <v>-57234</v>
      </c>
      <c r="G23" s="377">
        <f t="shared" si="0"/>
        <v>132154</v>
      </c>
      <c r="H23" s="378">
        <f t="shared" si="1"/>
        <v>-230.9</v>
      </c>
    </row>
    <row r="24" spans="1:8" s="216" customFormat="1" ht="27.75" customHeight="1">
      <c r="A24" s="370">
        <v>17</v>
      </c>
      <c r="B24" s="489" t="s">
        <v>339</v>
      </c>
      <c r="C24" s="490"/>
      <c r="D24" s="370"/>
      <c r="E24" s="367"/>
      <c r="F24" s="367">
        <v>108</v>
      </c>
      <c r="G24" s="373">
        <f t="shared" si="0"/>
        <v>-108</v>
      </c>
      <c r="H24" s="374">
        <f t="shared" si="1"/>
        <v>-100</v>
      </c>
    </row>
    <row r="25" spans="1:8" s="216" customFormat="1" ht="15.75" customHeight="1">
      <c r="A25" s="370">
        <v>18</v>
      </c>
      <c r="B25" s="489" t="s">
        <v>83</v>
      </c>
      <c r="C25" s="490"/>
      <c r="D25" s="370"/>
      <c r="E25" s="367"/>
      <c r="F25" s="367"/>
      <c r="G25" s="373">
        <f t="shared" si="0"/>
        <v>0</v>
      </c>
      <c r="H25" s="374" t="e">
        <f t="shared" si="1"/>
        <v>#DIV/0!</v>
      </c>
    </row>
    <row r="26" spans="1:8" s="216" customFormat="1" ht="28.5" customHeight="1">
      <c r="A26" s="370">
        <v>19</v>
      </c>
      <c r="B26" s="489" t="s">
        <v>290</v>
      </c>
      <c r="C26" s="490"/>
      <c r="D26" s="375"/>
      <c r="E26" s="376">
        <f>SUM(E23-E24-E25)</f>
        <v>74920</v>
      </c>
      <c r="F26" s="376">
        <f>SUM(F23-F24-F25)</f>
        <v>-57342</v>
      </c>
      <c r="G26" s="377">
        <f>E26-F26</f>
        <v>132262</v>
      </c>
      <c r="H26" s="378">
        <f>E26/F26*100-100</f>
        <v>-230.7</v>
      </c>
    </row>
    <row r="27" spans="1:8" s="321" customFormat="1" ht="12.75">
      <c r="A27" s="369"/>
      <c r="B27" s="365"/>
      <c r="C27" s="366"/>
      <c r="D27" s="369"/>
      <c r="E27" s="369"/>
      <c r="F27" s="369"/>
      <c r="G27" s="368"/>
      <c r="H27" s="368"/>
    </row>
    <row r="28" ht="13.5" thickBot="1"/>
    <row r="29" spans="3:7" ht="13.5" thickTop="1">
      <c r="C29" s="159"/>
      <c r="D29" s="155" t="s">
        <v>164</v>
      </c>
      <c r="E29" s="156">
        <f>SUM(E8,E13,E15,E16,E17,E21)</f>
        <v>3420193</v>
      </c>
      <c r="F29" s="156">
        <f>SUM(F8,F13,F15,F16,F17,F21)</f>
        <v>3646589</v>
      </c>
      <c r="G29" s="326"/>
    </row>
    <row r="30" spans="3:7" ht="13.5" thickBot="1">
      <c r="C30" s="160"/>
      <c r="D30" s="157" t="s">
        <v>165</v>
      </c>
      <c r="E30" s="158">
        <f>SUM(E9,E11,E12,E14,E18,E19,E22)</f>
        <v>3345273</v>
      </c>
      <c r="F30" s="158">
        <f>SUM(F9,F11,F12,F14,F18,F19,F22)</f>
        <v>3703823</v>
      </c>
      <c r="G30" s="326"/>
    </row>
    <row r="31" spans="5:6" ht="13.5" thickTop="1">
      <c r="E31" s="452">
        <f>E29-E30</f>
        <v>74920</v>
      </c>
      <c r="F31" s="452">
        <f>F29-F30</f>
        <v>-57234</v>
      </c>
    </row>
  </sheetData>
  <sheetProtection/>
  <mergeCells count="22">
    <mergeCell ref="B2:E2"/>
    <mergeCell ref="B3:E3"/>
    <mergeCell ref="B4:H4"/>
    <mergeCell ref="F3:G3"/>
    <mergeCell ref="F2:G2"/>
    <mergeCell ref="B12:C12"/>
    <mergeCell ref="B24:C24"/>
    <mergeCell ref="B8:C8"/>
    <mergeCell ref="B9:C9"/>
    <mergeCell ref="B10:C10"/>
    <mergeCell ref="B11:C11"/>
    <mergeCell ref="B19:C19"/>
    <mergeCell ref="B15:C15"/>
    <mergeCell ref="B18:C18"/>
    <mergeCell ref="B16:C16"/>
    <mergeCell ref="B26:C26"/>
    <mergeCell ref="B13:C13"/>
    <mergeCell ref="B14:C14"/>
    <mergeCell ref="B20:C20"/>
    <mergeCell ref="B17:C17"/>
    <mergeCell ref="B23:C23"/>
    <mergeCell ref="B25:C25"/>
  </mergeCells>
  <conditionalFormatting sqref="H2:H3 F2:F3 G3">
    <cfRule type="cellIs" priority="1" dxfId="9" operator="equal" stopIfTrue="1">
      <formula>0</formula>
    </cfRule>
  </conditionalFormatting>
  <conditionalFormatting sqref="E6:F6">
    <cfRule type="cellIs" priority="3" dxfId="10" operator="equal" stopIfTrue="1">
      <formula>0</formula>
    </cfRule>
  </conditionalFormatting>
  <printOptions horizontalCentered="1"/>
  <pageMargins left="0.35433070866141736" right="0.1968503937007874" top="0.5905511811023623" bottom="0.9448818897637796" header="0.2755905511811024" footer="0.2755905511811024"/>
  <pageSetup horizontalDpi="600" verticalDpi="600" orientation="landscape" paperSize="9" r:id="rId1"/>
  <headerFooter alignWithMargins="0">
    <oddHeader>&amp;R
</oddHeader>
    <oddFooter>&amp;LIzpildīja__________________
                        &amp;8/Paraksts/&amp;CPārbaudīja________________
             &amp;8 /Paraksts/&amp;R&amp;D/&amp;T/&amp;P</oddFooter>
  </headerFooter>
</worksheet>
</file>

<file path=xl/worksheets/sheet3.xml><?xml version="1.0" encoding="utf-8"?>
<worksheet xmlns="http://schemas.openxmlformats.org/spreadsheetml/2006/main" xmlns:r="http://schemas.openxmlformats.org/officeDocument/2006/relationships">
  <dimension ref="A2:L71"/>
  <sheetViews>
    <sheetView zoomScalePageLayoutView="0" workbookViewId="0" topLeftCell="A1">
      <pane xSplit="12" ySplit="2" topLeftCell="M3" activePane="bottomRight" state="frozen"/>
      <selection pane="topLeft" activeCell="A15" sqref="A15:B15"/>
      <selection pane="topRight" activeCell="A15" sqref="A15:B15"/>
      <selection pane="bottomLeft" activeCell="A15" sqref="A15:B15"/>
      <selection pane="bottomRight" activeCell="F68" sqref="F68"/>
    </sheetView>
  </sheetViews>
  <sheetFormatPr defaultColWidth="9.33203125" defaultRowHeight="12.75"/>
  <cols>
    <col min="1" max="1" width="3" style="1" customWidth="1"/>
    <col min="2" max="2" width="3.5" style="1" customWidth="1"/>
    <col min="3" max="3" width="29.5" style="0" customWidth="1"/>
    <col min="4" max="4" width="7.5" style="2" customWidth="1"/>
    <col min="5" max="5" width="12.66015625" style="5" customWidth="1"/>
    <col min="6" max="6" width="12" style="5" customWidth="1"/>
    <col min="7" max="7" width="10" style="39" customWidth="1"/>
    <col min="8" max="8" width="11" style="39" customWidth="1"/>
    <col min="9" max="11" width="10.83203125" style="0" customWidth="1"/>
    <col min="12" max="12" width="9.5" style="0" customWidth="1"/>
    <col min="13" max="13" width="12" style="0" customWidth="1"/>
  </cols>
  <sheetData>
    <row r="1" ht="13.5" thickBot="1"/>
    <row r="2" spans="1:12" s="218" customFormat="1" ht="15.75" customHeight="1">
      <c r="A2" s="431"/>
      <c r="B2" s="355"/>
      <c r="C2" s="512" t="str">
        <f>'Inform.ievad.'!C3</f>
        <v>SIA"Daugavpils autobusu parks"</v>
      </c>
      <c r="D2" s="494"/>
      <c r="E2" s="494"/>
      <c r="F2" s="494"/>
      <c r="G2" s="510" t="str">
        <f>'Inform.ievad.'!C5</f>
        <v>2020</v>
      </c>
      <c r="H2" s="511"/>
      <c r="I2" s="503" t="str">
        <f>'Inform.ievad.'!C8</f>
        <v>Finanšu analīze</v>
      </c>
      <c r="J2" s="504"/>
      <c r="K2" s="505"/>
      <c r="L2" s="399"/>
    </row>
    <row r="3" spans="1:11" s="218" customFormat="1" ht="10.5" customHeight="1">
      <c r="A3" s="424"/>
      <c r="B3" s="355"/>
      <c r="C3" s="495" t="s">
        <v>283</v>
      </c>
      <c r="D3" s="496"/>
      <c r="E3" s="496"/>
      <c r="F3" s="496"/>
      <c r="G3" s="509"/>
      <c r="H3" s="509"/>
      <c r="I3" s="506" t="s">
        <v>284</v>
      </c>
      <c r="J3" s="507"/>
      <c r="K3" s="508"/>
    </row>
    <row r="4" spans="1:11" s="218" customFormat="1" ht="19.5" customHeight="1" thickBot="1">
      <c r="A4" s="325"/>
      <c r="B4" s="202"/>
      <c r="C4" s="497" t="s">
        <v>191</v>
      </c>
      <c r="D4" s="498"/>
      <c r="E4" s="498"/>
      <c r="F4" s="498"/>
      <c r="G4" s="498"/>
      <c r="H4" s="498"/>
      <c r="I4" s="498"/>
      <c r="J4" s="498"/>
      <c r="K4" s="502"/>
    </row>
    <row r="5" ht="15.75" customHeight="1">
      <c r="L5" s="218"/>
    </row>
    <row r="6" spans="1:12" s="237" customFormat="1" ht="19.5" customHeight="1">
      <c r="A6" s="518" t="s">
        <v>180</v>
      </c>
      <c r="B6" s="519"/>
      <c r="C6" s="520"/>
      <c r="D6" s="524"/>
      <c r="E6" s="513" t="str">
        <f>PZA!E6</f>
        <v>01.01.-30.09.2020</v>
      </c>
      <c r="F6" s="513" t="str">
        <f>PZA!F6</f>
        <v>01.01.-30.09.2019</v>
      </c>
      <c r="G6" s="236" t="s">
        <v>185</v>
      </c>
      <c r="H6" s="236" t="s">
        <v>182</v>
      </c>
      <c r="I6" s="236" t="s">
        <v>194</v>
      </c>
      <c r="J6" s="236" t="s">
        <v>194</v>
      </c>
      <c r="K6" s="236" t="s">
        <v>195</v>
      </c>
      <c r="L6" s="218"/>
    </row>
    <row r="7" spans="1:12" s="237" customFormat="1" ht="21" customHeight="1">
      <c r="A7" s="521"/>
      <c r="B7" s="522"/>
      <c r="C7" s="523"/>
      <c r="D7" s="525"/>
      <c r="E7" s="514"/>
      <c r="F7" s="514"/>
      <c r="G7" s="238" t="s">
        <v>186</v>
      </c>
      <c r="H7" s="238" t="s">
        <v>197</v>
      </c>
      <c r="I7" s="454" t="str">
        <f>'Inform.ievad.'!C5</f>
        <v>2020</v>
      </c>
      <c r="J7" s="454" t="str">
        <f>'Inform.ievad.'!C11</f>
        <v>2019</v>
      </c>
      <c r="K7" s="238" t="s">
        <v>184</v>
      </c>
      <c r="L7" s="218"/>
    </row>
    <row r="8" spans="1:11" s="35" customFormat="1" ht="11.25">
      <c r="A8" s="515">
        <v>1</v>
      </c>
      <c r="B8" s="516"/>
      <c r="C8" s="517"/>
      <c r="D8" s="37" t="s">
        <v>166</v>
      </c>
      <c r="E8" s="36">
        <v>3</v>
      </c>
      <c r="F8" s="36">
        <v>4</v>
      </c>
      <c r="G8" s="36">
        <v>5</v>
      </c>
      <c r="H8" s="36">
        <v>6</v>
      </c>
      <c r="I8" s="36">
        <v>7</v>
      </c>
      <c r="J8" s="36">
        <v>8</v>
      </c>
      <c r="K8" s="36">
        <v>9</v>
      </c>
    </row>
    <row r="9" spans="1:12" s="11" customFormat="1" ht="12.75">
      <c r="A9" s="6" t="s">
        <v>0</v>
      </c>
      <c r="B9" s="7"/>
      <c r="C9" s="8"/>
      <c r="D9" s="9"/>
      <c r="E9" s="10"/>
      <c r="F9" s="10"/>
      <c r="G9" s="130"/>
      <c r="H9" s="137"/>
      <c r="I9" s="138"/>
      <c r="J9" s="142"/>
      <c r="K9" s="142"/>
      <c r="L9" s="218"/>
    </row>
    <row r="10" spans="1:12" s="11" customFormat="1" ht="12.75">
      <c r="A10" s="12"/>
      <c r="B10" s="13" t="s">
        <v>1</v>
      </c>
      <c r="C10" s="14"/>
      <c r="D10" s="15"/>
      <c r="E10" s="16"/>
      <c r="F10" s="16"/>
      <c r="G10" s="131"/>
      <c r="H10" s="139"/>
      <c r="I10" s="140"/>
      <c r="J10" s="142"/>
      <c r="K10" s="142"/>
      <c r="L10" s="218"/>
    </row>
    <row r="11" spans="1:12" s="118" customFormat="1" ht="23.25" customHeight="1">
      <c r="A11" s="113"/>
      <c r="B11" s="114"/>
      <c r="C11" s="115" t="s">
        <v>291</v>
      </c>
      <c r="D11" s="116"/>
      <c r="E11" s="207"/>
      <c r="F11" s="207"/>
      <c r="G11" s="135">
        <f>E11-F11</f>
        <v>0</v>
      </c>
      <c r="H11" s="141" t="e">
        <f aca="true" t="shared" si="0" ref="H11:H16">E11/F11*100-100</f>
        <v>#DIV/0!</v>
      </c>
      <c r="I11" s="208">
        <f>E11/$E$71</f>
        <v>0</v>
      </c>
      <c r="J11" s="208">
        <f>F11/$F$71</f>
        <v>0</v>
      </c>
      <c r="K11" s="208">
        <f aca="true" t="shared" si="1" ref="K11:K38">SUM(I11-J11)</f>
        <v>0</v>
      </c>
      <c r="L11" s="218"/>
    </row>
    <row r="12" spans="1:11" s="118" customFormat="1" ht="27" customHeight="1">
      <c r="A12" s="119"/>
      <c r="B12" s="120"/>
      <c r="C12" s="121" t="s">
        <v>2</v>
      </c>
      <c r="D12" s="122"/>
      <c r="E12" s="209">
        <v>163</v>
      </c>
      <c r="F12" s="209">
        <v>68</v>
      </c>
      <c r="G12" s="135">
        <f aca="true" t="shared" si="2" ref="G12:G71">E12-F12</f>
        <v>95</v>
      </c>
      <c r="H12" s="141">
        <f t="shared" si="0"/>
        <v>139.7</v>
      </c>
      <c r="I12" s="208">
        <f>E12/$E$71</f>
        <v>0.0001</v>
      </c>
      <c r="J12" s="208">
        <f>F12/$F$71</f>
        <v>0</v>
      </c>
      <c r="K12" s="208">
        <f t="shared" si="1"/>
        <v>0.0001</v>
      </c>
    </row>
    <row r="13" spans="1:11" s="118" customFormat="1" ht="16.5" customHeight="1">
      <c r="A13" s="119"/>
      <c r="B13" s="120"/>
      <c r="C13" s="121" t="s">
        <v>3</v>
      </c>
      <c r="D13" s="122"/>
      <c r="E13" s="245">
        <v>4628</v>
      </c>
      <c r="F13" s="245">
        <v>6769</v>
      </c>
      <c r="G13" s="135">
        <f t="shared" si="2"/>
        <v>-2141</v>
      </c>
      <c r="H13" s="141">
        <f t="shared" si="0"/>
        <v>-31.6</v>
      </c>
      <c r="I13" s="208">
        <f>E13/$E$71</f>
        <v>0.0016</v>
      </c>
      <c r="J13" s="208">
        <f>F13/$F$71</f>
        <v>0.0021</v>
      </c>
      <c r="K13" s="208">
        <f t="shared" si="1"/>
        <v>-0.0005</v>
      </c>
    </row>
    <row r="14" spans="1:11" s="118" customFormat="1" ht="14.25" customHeight="1">
      <c r="A14" s="119"/>
      <c r="B14" s="120"/>
      <c r="C14" s="121" t="s">
        <v>292</v>
      </c>
      <c r="D14" s="122"/>
      <c r="E14" s="209"/>
      <c r="F14" s="209"/>
      <c r="G14" s="135">
        <f t="shared" si="2"/>
        <v>0</v>
      </c>
      <c r="H14" s="141" t="e">
        <f t="shared" si="0"/>
        <v>#DIV/0!</v>
      </c>
      <c r="I14" s="208">
        <f>E14/$E$71</f>
        <v>0</v>
      </c>
      <c r="J14" s="208">
        <f>F14/$F$71</f>
        <v>0</v>
      </c>
      <c r="K14" s="208">
        <f t="shared" si="1"/>
        <v>0</v>
      </c>
    </row>
    <row r="15" spans="1:11" s="118" customFormat="1" ht="24">
      <c r="A15" s="455"/>
      <c r="B15" s="456"/>
      <c r="C15" s="457" t="s">
        <v>4</v>
      </c>
      <c r="D15" s="458"/>
      <c r="E15" s="459"/>
      <c r="F15" s="459"/>
      <c r="G15" s="460">
        <f t="shared" si="2"/>
        <v>0</v>
      </c>
      <c r="H15" s="461" t="e">
        <f t="shared" si="0"/>
        <v>#DIV/0!</v>
      </c>
      <c r="I15" s="462">
        <f>E15/$E$71</f>
        <v>0</v>
      </c>
      <c r="J15" s="462">
        <f>F15/$F$71</f>
        <v>0</v>
      </c>
      <c r="K15" s="462">
        <f t="shared" si="1"/>
        <v>0</v>
      </c>
    </row>
    <row r="16" spans="1:11" s="11" customFormat="1" ht="12">
      <c r="A16" s="17"/>
      <c r="B16" s="21"/>
      <c r="C16" s="38" t="s">
        <v>25</v>
      </c>
      <c r="D16" s="24"/>
      <c r="E16" s="46">
        <f>SUM(E11:E15)</f>
        <v>4791</v>
      </c>
      <c r="F16" s="46">
        <f>SUM(F11:F15)</f>
        <v>6837</v>
      </c>
      <c r="G16" s="143">
        <f t="shared" si="2"/>
        <v>-2046</v>
      </c>
      <c r="H16" s="466">
        <f t="shared" si="0"/>
        <v>-29.9</v>
      </c>
      <c r="I16" s="467">
        <f>SUM(I11:I15)</f>
        <v>0.0017</v>
      </c>
      <c r="J16" s="467">
        <f>SUM(J11:J15)</f>
        <v>0.0021</v>
      </c>
      <c r="K16" s="467">
        <f>SUM(K11:K15)</f>
        <v>-0.0004</v>
      </c>
    </row>
    <row r="17" spans="1:11" s="11" customFormat="1" ht="12">
      <c r="A17" s="12"/>
      <c r="B17" s="13" t="s">
        <v>5</v>
      </c>
      <c r="C17" s="14"/>
      <c r="D17" s="15"/>
      <c r="E17" s="463"/>
      <c r="F17" s="463"/>
      <c r="G17" s="464">
        <f t="shared" si="2"/>
        <v>0</v>
      </c>
      <c r="H17" s="465"/>
      <c r="I17" s="153"/>
      <c r="J17" s="153"/>
      <c r="K17" s="153"/>
    </row>
    <row r="18" spans="1:11" s="118" customFormat="1" ht="12" customHeight="1">
      <c r="A18" s="113"/>
      <c r="B18" s="114"/>
      <c r="C18" s="115" t="s">
        <v>6</v>
      </c>
      <c r="D18" s="116"/>
      <c r="E18" s="210">
        <v>58821</v>
      </c>
      <c r="F18" s="210">
        <v>74455</v>
      </c>
      <c r="G18" s="135">
        <f t="shared" si="2"/>
        <v>-15634</v>
      </c>
      <c r="H18" s="141">
        <f aca="true" t="shared" si="3" ref="H18:H28">E18/F18*100-100</f>
        <v>-21</v>
      </c>
      <c r="I18" s="208">
        <f aca="true" t="shared" si="4" ref="I18:I24">E18/$E$71</f>
        <v>0.0208</v>
      </c>
      <c r="J18" s="208">
        <f aca="true" t="shared" si="5" ref="J18:J24">F18/$F$71</f>
        <v>0.0232</v>
      </c>
      <c r="K18" s="208">
        <f t="shared" si="1"/>
        <v>-0.0024</v>
      </c>
    </row>
    <row r="19" spans="1:11" s="118" customFormat="1" ht="12" customHeight="1">
      <c r="A19" s="119"/>
      <c r="B19" s="120"/>
      <c r="C19" s="121" t="s">
        <v>7</v>
      </c>
      <c r="D19" s="122"/>
      <c r="E19" s="209"/>
      <c r="F19" s="209"/>
      <c r="G19" s="135">
        <f t="shared" si="2"/>
        <v>0</v>
      </c>
      <c r="H19" s="141" t="e">
        <f t="shared" si="3"/>
        <v>#DIV/0!</v>
      </c>
      <c r="I19" s="208">
        <f t="shared" si="4"/>
        <v>0</v>
      </c>
      <c r="J19" s="208">
        <f t="shared" si="5"/>
        <v>0</v>
      </c>
      <c r="K19" s="208">
        <f t="shared" si="1"/>
        <v>0</v>
      </c>
    </row>
    <row r="20" spans="1:11" s="118" customFormat="1" ht="12">
      <c r="A20" s="119"/>
      <c r="B20" s="120"/>
      <c r="C20" s="121" t="s">
        <v>329</v>
      </c>
      <c r="D20" s="122"/>
      <c r="E20" s="209"/>
      <c r="F20" s="209"/>
      <c r="G20" s="135">
        <f t="shared" si="2"/>
        <v>0</v>
      </c>
      <c r="H20" s="141" t="e">
        <f t="shared" si="3"/>
        <v>#DIV/0!</v>
      </c>
      <c r="I20" s="208">
        <f t="shared" si="4"/>
        <v>0</v>
      </c>
      <c r="J20" s="208">
        <f t="shared" si="5"/>
        <v>0</v>
      </c>
      <c r="K20" s="208">
        <f t="shared" si="1"/>
        <v>0</v>
      </c>
    </row>
    <row r="21" spans="1:11" s="118" customFormat="1" ht="12">
      <c r="A21" s="119"/>
      <c r="B21" s="120"/>
      <c r="C21" s="121" t="s">
        <v>328</v>
      </c>
      <c r="D21" s="122"/>
      <c r="E21" s="209">
        <v>1888301</v>
      </c>
      <c r="F21" s="209">
        <v>2281872</v>
      </c>
      <c r="G21" s="135">
        <f t="shared" si="2"/>
        <v>-393571</v>
      </c>
      <c r="H21" s="141">
        <f t="shared" si="3"/>
        <v>-17.2</v>
      </c>
      <c r="I21" s="208">
        <f t="shared" si="4"/>
        <v>0.6685</v>
      </c>
      <c r="J21" s="208">
        <f t="shared" si="5"/>
        <v>0.7105</v>
      </c>
      <c r="K21" s="208">
        <f>SUM(I21-J21)</f>
        <v>-0.042</v>
      </c>
    </row>
    <row r="22" spans="1:11" s="118" customFormat="1" ht="24">
      <c r="A22" s="119"/>
      <c r="B22" s="120"/>
      <c r="C22" s="121" t="s">
        <v>278</v>
      </c>
      <c r="D22" s="122"/>
      <c r="E22" s="209">
        <v>51129</v>
      </c>
      <c r="F22" s="209">
        <v>43085</v>
      </c>
      <c r="G22" s="135">
        <f t="shared" si="2"/>
        <v>8044</v>
      </c>
      <c r="H22" s="141">
        <f t="shared" si="3"/>
        <v>18.7</v>
      </c>
      <c r="I22" s="208">
        <f t="shared" si="4"/>
        <v>0.0181</v>
      </c>
      <c r="J22" s="208">
        <f t="shared" si="5"/>
        <v>0.0134</v>
      </c>
      <c r="K22" s="208">
        <f t="shared" si="1"/>
        <v>0.0047</v>
      </c>
    </row>
    <row r="23" spans="1:11" s="118" customFormat="1" ht="36">
      <c r="A23" s="119"/>
      <c r="B23" s="120"/>
      <c r="C23" s="121" t="s">
        <v>279</v>
      </c>
      <c r="D23" s="122"/>
      <c r="E23" s="123"/>
      <c r="F23" s="123"/>
      <c r="G23" s="135">
        <f t="shared" si="2"/>
        <v>0</v>
      </c>
      <c r="H23" s="141" t="e">
        <f t="shared" si="3"/>
        <v>#DIV/0!</v>
      </c>
      <c r="I23" s="208">
        <f t="shared" si="4"/>
        <v>0</v>
      </c>
      <c r="J23" s="208">
        <f t="shared" si="5"/>
        <v>0</v>
      </c>
      <c r="K23" s="208">
        <f t="shared" si="1"/>
        <v>0</v>
      </c>
    </row>
    <row r="24" spans="1:11" s="118" customFormat="1" ht="24">
      <c r="A24" s="211"/>
      <c r="B24" s="212"/>
      <c r="C24" s="213" t="s">
        <v>280</v>
      </c>
      <c r="D24" s="214"/>
      <c r="E24" s="215"/>
      <c r="F24" s="215"/>
      <c r="G24" s="136">
        <f t="shared" si="2"/>
        <v>0</v>
      </c>
      <c r="H24" s="141" t="e">
        <f>E24/F24*100-100</f>
        <v>#DIV/0!</v>
      </c>
      <c r="I24" s="208">
        <f t="shared" si="4"/>
        <v>0</v>
      </c>
      <c r="J24" s="208">
        <f t="shared" si="5"/>
        <v>0</v>
      </c>
      <c r="K24" s="208">
        <f>SUM(I24-J24)</f>
        <v>0</v>
      </c>
    </row>
    <row r="25" spans="1:11" s="11" customFormat="1" ht="12">
      <c r="A25" s="17"/>
      <c r="B25" s="21"/>
      <c r="C25" s="38" t="s">
        <v>26</v>
      </c>
      <c r="D25" s="24"/>
      <c r="E25" s="109">
        <f>SUM(E18:E24)</f>
        <v>1998251</v>
      </c>
      <c r="F25" s="109">
        <f>SUM(F18:F24)</f>
        <v>2399412</v>
      </c>
      <c r="G25" s="143">
        <f>E25-F25</f>
        <v>-401161</v>
      </c>
      <c r="H25" s="144">
        <f>E25/F25*100-100</f>
        <v>-16.7</v>
      </c>
      <c r="I25" s="146">
        <f>SUM(I18:I24)</f>
        <v>0.7074</v>
      </c>
      <c r="J25" s="146">
        <f>SUM(J18:J24)</f>
        <v>0.7471</v>
      </c>
      <c r="K25" s="146">
        <f>SUM(K18:K24)</f>
        <v>-0.0397</v>
      </c>
    </row>
    <row r="26" spans="1:11" s="11" customFormat="1" ht="12">
      <c r="A26" s="6"/>
      <c r="B26" s="438" t="s">
        <v>293</v>
      </c>
      <c r="C26" s="439" t="s">
        <v>294</v>
      </c>
      <c r="D26" s="440"/>
      <c r="E26" s="441"/>
      <c r="F26" s="441"/>
      <c r="G26" s="473"/>
      <c r="H26" s="141" t="e">
        <f t="shared" si="3"/>
        <v>#DIV/0!</v>
      </c>
      <c r="I26" s="208">
        <f>E26/$E$71</f>
        <v>0</v>
      </c>
      <c r="J26" s="208">
        <f>F26/$F$71</f>
        <v>0</v>
      </c>
      <c r="K26" s="208">
        <f t="shared" si="1"/>
        <v>0</v>
      </c>
    </row>
    <row r="27" spans="1:11" s="11" customFormat="1" ht="12">
      <c r="A27" s="6"/>
      <c r="B27" s="435"/>
      <c r="C27" s="38" t="s">
        <v>27</v>
      </c>
      <c r="D27" s="436"/>
      <c r="E27" s="437">
        <f>E26</f>
        <v>0</v>
      </c>
      <c r="F27" s="437">
        <f>F26</f>
        <v>0</v>
      </c>
      <c r="G27" s="143">
        <f t="shared" si="2"/>
        <v>0</v>
      </c>
      <c r="H27" s="144" t="e">
        <f>H26</f>
        <v>#DIV/0!</v>
      </c>
      <c r="I27" s="146">
        <f>I26</f>
        <v>0</v>
      </c>
      <c r="J27" s="146">
        <f>J26</f>
        <v>0</v>
      </c>
      <c r="K27" s="146">
        <f t="shared" si="1"/>
        <v>0</v>
      </c>
    </row>
    <row r="28" spans="1:11" s="11" customFormat="1" ht="12">
      <c r="A28" s="6"/>
      <c r="B28" s="438" t="s">
        <v>297</v>
      </c>
      <c r="C28" s="443"/>
      <c r="D28" s="440"/>
      <c r="E28" s="441"/>
      <c r="F28" s="441"/>
      <c r="G28" s="473"/>
      <c r="H28" s="141" t="e">
        <f t="shared" si="3"/>
        <v>#DIV/0!</v>
      </c>
      <c r="I28" s="208">
        <f>E28/$E$71</f>
        <v>0</v>
      </c>
      <c r="J28" s="208">
        <f>F28/$F$71</f>
        <v>0</v>
      </c>
      <c r="K28" s="208">
        <f t="shared" si="1"/>
        <v>0</v>
      </c>
    </row>
    <row r="29" spans="1:11" s="11" customFormat="1" ht="12">
      <c r="A29" s="6"/>
      <c r="B29" s="435"/>
      <c r="C29" s="38" t="s">
        <v>295</v>
      </c>
      <c r="D29" s="436"/>
      <c r="E29" s="437">
        <f>E28</f>
        <v>0</v>
      </c>
      <c r="F29" s="437">
        <f>F28</f>
        <v>0</v>
      </c>
      <c r="G29" s="143">
        <f t="shared" si="2"/>
        <v>0</v>
      </c>
      <c r="H29" s="144" t="e">
        <f>H28</f>
        <v>#DIV/0!</v>
      </c>
      <c r="I29" s="146">
        <f>I28</f>
        <v>0</v>
      </c>
      <c r="J29" s="146">
        <f>J28</f>
        <v>0</v>
      </c>
      <c r="K29" s="146">
        <f>K28</f>
        <v>0</v>
      </c>
    </row>
    <row r="30" spans="1:11" s="11" customFormat="1" ht="12">
      <c r="A30" s="6"/>
      <c r="B30" s="7" t="s">
        <v>296</v>
      </c>
      <c r="C30" s="8"/>
      <c r="D30" s="9"/>
      <c r="E30" s="111"/>
      <c r="F30" s="111"/>
      <c r="G30" s="134">
        <f t="shared" si="2"/>
        <v>0</v>
      </c>
      <c r="H30" s="139"/>
      <c r="I30" s="142"/>
      <c r="J30" s="142"/>
      <c r="K30" s="142"/>
    </row>
    <row r="31" spans="1:11" s="118" customFormat="1" ht="24">
      <c r="A31" s="113"/>
      <c r="B31" s="114"/>
      <c r="C31" s="115" t="s">
        <v>299</v>
      </c>
      <c r="D31" s="116"/>
      <c r="E31" s="117"/>
      <c r="F31" s="117"/>
      <c r="G31" s="135">
        <f t="shared" si="2"/>
        <v>0</v>
      </c>
      <c r="H31" s="141" t="e">
        <f aca="true" t="shared" si="6" ref="H31:H38">E31/F31*100-100</f>
        <v>#DIV/0!</v>
      </c>
      <c r="I31" s="208">
        <f aca="true" t="shared" si="7" ref="I31:I38">E31/$E$71</f>
        <v>0</v>
      </c>
      <c r="J31" s="208">
        <f aca="true" t="shared" si="8" ref="J31:J38">F31/$F$71</f>
        <v>0</v>
      </c>
      <c r="K31" s="208">
        <f t="shared" si="1"/>
        <v>0</v>
      </c>
    </row>
    <row r="32" spans="1:11" s="118" customFormat="1" ht="24">
      <c r="A32" s="119"/>
      <c r="B32" s="120"/>
      <c r="C32" s="121" t="s">
        <v>300</v>
      </c>
      <c r="D32" s="122"/>
      <c r="E32" s="123"/>
      <c r="F32" s="123"/>
      <c r="G32" s="135">
        <f t="shared" si="2"/>
        <v>0</v>
      </c>
      <c r="H32" s="141" t="e">
        <f t="shared" si="6"/>
        <v>#DIV/0!</v>
      </c>
      <c r="I32" s="208">
        <f t="shared" si="7"/>
        <v>0</v>
      </c>
      <c r="J32" s="208">
        <f t="shared" si="8"/>
        <v>0</v>
      </c>
      <c r="K32" s="208">
        <f t="shared" si="1"/>
        <v>0</v>
      </c>
    </row>
    <row r="33" spans="1:11" s="118" customFormat="1" ht="24">
      <c r="A33" s="119"/>
      <c r="B33" s="120"/>
      <c r="C33" s="121" t="s">
        <v>301</v>
      </c>
      <c r="D33" s="122"/>
      <c r="E33" s="123"/>
      <c r="F33" s="123"/>
      <c r="G33" s="135">
        <f t="shared" si="2"/>
        <v>0</v>
      </c>
      <c r="H33" s="141" t="e">
        <f t="shared" si="6"/>
        <v>#DIV/0!</v>
      </c>
      <c r="I33" s="208">
        <f t="shared" si="7"/>
        <v>0</v>
      </c>
      <c r="J33" s="208">
        <f t="shared" si="8"/>
        <v>0</v>
      </c>
      <c r="K33" s="208">
        <f t="shared" si="1"/>
        <v>0</v>
      </c>
    </row>
    <row r="34" spans="1:11" s="118" customFormat="1" ht="24">
      <c r="A34" s="119"/>
      <c r="B34" s="120"/>
      <c r="C34" s="121" t="s">
        <v>302</v>
      </c>
      <c r="D34" s="122"/>
      <c r="E34" s="123"/>
      <c r="F34" s="123"/>
      <c r="G34" s="135">
        <f t="shared" si="2"/>
        <v>0</v>
      </c>
      <c r="H34" s="141" t="e">
        <f t="shared" si="6"/>
        <v>#DIV/0!</v>
      </c>
      <c r="I34" s="208">
        <f t="shared" si="7"/>
        <v>0</v>
      </c>
      <c r="J34" s="208">
        <f t="shared" si="8"/>
        <v>0</v>
      </c>
      <c r="K34" s="208">
        <f t="shared" si="1"/>
        <v>0</v>
      </c>
    </row>
    <row r="35" spans="1:11" s="118" customFormat="1" ht="15" customHeight="1">
      <c r="A35" s="119"/>
      <c r="B35" s="120"/>
      <c r="C35" s="121" t="s">
        <v>8</v>
      </c>
      <c r="D35" s="122"/>
      <c r="E35" s="123"/>
      <c r="F35" s="123"/>
      <c r="G35" s="135">
        <f t="shared" si="2"/>
        <v>0</v>
      </c>
      <c r="H35" s="141" t="e">
        <f t="shared" si="6"/>
        <v>#DIV/0!</v>
      </c>
      <c r="I35" s="208">
        <f t="shared" si="7"/>
        <v>0</v>
      </c>
      <c r="J35" s="208">
        <f t="shared" si="8"/>
        <v>0</v>
      </c>
      <c r="K35" s="208">
        <f t="shared" si="1"/>
        <v>0</v>
      </c>
    </row>
    <row r="36" spans="1:11" s="118" customFormat="1" ht="23.25" customHeight="1">
      <c r="A36" s="119"/>
      <c r="B36" s="120"/>
      <c r="C36" s="121" t="s">
        <v>304</v>
      </c>
      <c r="D36" s="122"/>
      <c r="E36" s="123"/>
      <c r="F36" s="123"/>
      <c r="G36" s="135">
        <f t="shared" si="2"/>
        <v>0</v>
      </c>
      <c r="H36" s="141" t="e">
        <f t="shared" si="6"/>
        <v>#DIV/0!</v>
      </c>
      <c r="I36" s="208">
        <f t="shared" si="7"/>
        <v>0</v>
      </c>
      <c r="J36" s="208">
        <f t="shared" si="8"/>
        <v>0</v>
      </c>
      <c r="K36" s="208">
        <f t="shared" si="1"/>
        <v>0</v>
      </c>
    </row>
    <row r="37" spans="1:11" s="118" customFormat="1" ht="12">
      <c r="A37" s="119"/>
      <c r="B37" s="120"/>
      <c r="C37" s="121" t="s">
        <v>9</v>
      </c>
      <c r="D37" s="122"/>
      <c r="E37" s="123"/>
      <c r="F37" s="123"/>
      <c r="G37" s="135">
        <f t="shared" si="2"/>
        <v>0</v>
      </c>
      <c r="H37" s="141" t="e">
        <f t="shared" si="6"/>
        <v>#DIV/0!</v>
      </c>
      <c r="I37" s="208">
        <f t="shared" si="7"/>
        <v>0</v>
      </c>
      <c r="J37" s="208">
        <f t="shared" si="8"/>
        <v>0</v>
      </c>
      <c r="K37" s="208">
        <f t="shared" si="1"/>
        <v>0</v>
      </c>
    </row>
    <row r="38" spans="1:11" s="118" customFormat="1" ht="23.25" customHeight="1">
      <c r="A38" s="124"/>
      <c r="B38" s="125"/>
      <c r="C38" s="126" t="s">
        <v>303</v>
      </c>
      <c r="D38" s="127"/>
      <c r="E38" s="128"/>
      <c r="F38" s="128"/>
      <c r="G38" s="136">
        <f t="shared" si="2"/>
        <v>0</v>
      </c>
      <c r="H38" s="141" t="e">
        <f t="shared" si="6"/>
        <v>#DIV/0!</v>
      </c>
      <c r="I38" s="208">
        <f t="shared" si="7"/>
        <v>0</v>
      </c>
      <c r="J38" s="208">
        <f t="shared" si="8"/>
        <v>0</v>
      </c>
      <c r="K38" s="208">
        <f t="shared" si="1"/>
        <v>0</v>
      </c>
    </row>
    <row r="39" spans="1:11" s="11" customFormat="1" ht="12">
      <c r="A39" s="17"/>
      <c r="B39" s="21"/>
      <c r="C39" s="38" t="s">
        <v>298</v>
      </c>
      <c r="D39" s="24"/>
      <c r="E39" s="199">
        <f>SUM(E31:E38)</f>
        <v>0</v>
      </c>
      <c r="F39" s="199">
        <f>SUM(F31:F38)</f>
        <v>0</v>
      </c>
      <c r="G39" s="143">
        <f t="shared" si="2"/>
        <v>0</v>
      </c>
      <c r="H39" s="144" t="e">
        <f>E39/F39*100-100</f>
        <v>#DIV/0!</v>
      </c>
      <c r="I39" s="146">
        <f>SUM(I30:I38)</f>
        <v>0</v>
      </c>
      <c r="J39" s="146">
        <f>SUM(J30:J38)</f>
        <v>0</v>
      </c>
      <c r="K39" s="146">
        <f>SUM(K30:K38)</f>
        <v>0</v>
      </c>
    </row>
    <row r="40" spans="1:11" s="11" customFormat="1" ht="15" customHeight="1">
      <c r="A40" s="20" t="s">
        <v>10</v>
      </c>
      <c r="B40" s="21"/>
      <c r="C40" s="22"/>
      <c r="D40" s="24"/>
      <c r="E40" s="109">
        <f>E39+E29+E27+E25+E16</f>
        <v>2003042</v>
      </c>
      <c r="F40" s="109">
        <f>F39+F29+F27+F25+F16</f>
        <v>2406249</v>
      </c>
      <c r="G40" s="143">
        <f t="shared" si="2"/>
        <v>-403207</v>
      </c>
      <c r="H40" s="144">
        <f>E40/F40*100-100</f>
        <v>-16.8</v>
      </c>
      <c r="I40" s="146">
        <f>SUM(I39,I25,I16)</f>
        <v>0.7091</v>
      </c>
      <c r="J40" s="146">
        <f>SUM(J39,J25,J16)</f>
        <v>0.7492</v>
      </c>
      <c r="K40" s="146">
        <f>SUM(K39,K25,K16)</f>
        <v>-0.0401</v>
      </c>
    </row>
    <row r="41" spans="1:11" s="11" customFormat="1" ht="12">
      <c r="A41" s="6" t="s">
        <v>11</v>
      </c>
      <c r="B41" s="7"/>
      <c r="C41" s="8"/>
      <c r="D41" s="9"/>
      <c r="E41" s="111"/>
      <c r="F41" s="111"/>
      <c r="G41" s="134"/>
      <c r="H41" s="139"/>
      <c r="I41" s="142"/>
      <c r="J41" s="142"/>
      <c r="K41" s="142"/>
    </row>
    <row r="42" spans="1:11" s="11" customFormat="1" ht="11.25" customHeight="1">
      <c r="A42" s="12"/>
      <c r="B42" s="13" t="s">
        <v>12</v>
      </c>
      <c r="C42" s="14"/>
      <c r="D42" s="15"/>
      <c r="E42" s="200"/>
      <c r="F42" s="200"/>
      <c r="G42" s="132"/>
      <c r="H42" s="139"/>
      <c r="I42" s="142"/>
      <c r="J42" s="142"/>
      <c r="K42" s="142"/>
    </row>
    <row r="43" spans="1:11" s="118" customFormat="1" ht="24">
      <c r="A43" s="113"/>
      <c r="B43" s="114"/>
      <c r="C43" s="115" t="s">
        <v>13</v>
      </c>
      <c r="D43" s="116"/>
      <c r="E43" s="117">
        <v>113254</v>
      </c>
      <c r="F43" s="117">
        <v>111278</v>
      </c>
      <c r="G43" s="135">
        <f t="shared" si="2"/>
        <v>1976</v>
      </c>
      <c r="H43" s="141">
        <f aca="true" t="shared" si="9" ref="H43:H50">E43/F43*100-100</f>
        <v>1.8</v>
      </c>
      <c r="I43" s="208">
        <f aca="true" t="shared" si="10" ref="I43:I50">E43/$E$71</f>
        <v>0.0401</v>
      </c>
      <c r="J43" s="208">
        <f aca="true" t="shared" si="11" ref="J43:J50">F43/$F$71</f>
        <v>0.0346</v>
      </c>
      <c r="K43" s="208">
        <f aca="true" t="shared" si="12" ref="K43:K50">SUM(I43-J43)</f>
        <v>0.0055</v>
      </c>
    </row>
    <row r="44" spans="1:11" s="118" customFormat="1" ht="12">
      <c r="A44" s="119"/>
      <c r="B44" s="120"/>
      <c r="C44" s="121" t="s">
        <v>14</v>
      </c>
      <c r="D44" s="122"/>
      <c r="E44" s="123"/>
      <c r="F44" s="123"/>
      <c r="G44" s="135">
        <f t="shared" si="2"/>
        <v>0</v>
      </c>
      <c r="H44" s="141" t="e">
        <f t="shared" si="9"/>
        <v>#DIV/0!</v>
      </c>
      <c r="I44" s="208">
        <f t="shared" si="10"/>
        <v>0</v>
      </c>
      <c r="J44" s="208">
        <f t="shared" si="11"/>
        <v>0</v>
      </c>
      <c r="K44" s="208">
        <f t="shared" si="12"/>
        <v>0</v>
      </c>
    </row>
    <row r="45" spans="1:11" s="118" customFormat="1" ht="24">
      <c r="A45" s="119"/>
      <c r="B45" s="120"/>
      <c r="C45" s="121" t="s">
        <v>15</v>
      </c>
      <c r="D45" s="122"/>
      <c r="E45" s="123"/>
      <c r="F45" s="123"/>
      <c r="G45" s="135">
        <f t="shared" si="2"/>
        <v>0</v>
      </c>
      <c r="H45" s="141" t="e">
        <f t="shared" si="9"/>
        <v>#DIV/0!</v>
      </c>
      <c r="I45" s="208">
        <f t="shared" si="10"/>
        <v>0</v>
      </c>
      <c r="J45" s="208">
        <f t="shared" si="11"/>
        <v>0</v>
      </c>
      <c r="K45" s="208">
        <f t="shared" si="12"/>
        <v>0</v>
      </c>
    </row>
    <row r="46" spans="1:11" s="118" customFormat="1" ht="12">
      <c r="A46" s="119"/>
      <c r="B46" s="120"/>
      <c r="C46" s="121" t="s">
        <v>16</v>
      </c>
      <c r="D46" s="122"/>
      <c r="E46" s="123"/>
      <c r="F46" s="123"/>
      <c r="G46" s="135">
        <f t="shared" si="2"/>
        <v>0</v>
      </c>
      <c r="H46" s="141" t="e">
        <f t="shared" si="9"/>
        <v>#DIV/0!</v>
      </c>
      <c r="I46" s="208">
        <f t="shared" si="10"/>
        <v>0</v>
      </c>
      <c r="J46" s="208">
        <f t="shared" si="11"/>
        <v>0</v>
      </c>
      <c r="K46" s="208">
        <f t="shared" si="12"/>
        <v>0</v>
      </c>
    </row>
    <row r="47" spans="1:11" s="118" customFormat="1" ht="14.25" customHeight="1">
      <c r="A47" s="119"/>
      <c r="B47" s="120"/>
      <c r="C47" s="121" t="s">
        <v>17</v>
      </c>
      <c r="D47" s="122"/>
      <c r="E47" s="123"/>
      <c r="F47" s="123">
        <v>100</v>
      </c>
      <c r="G47" s="135">
        <f t="shared" si="2"/>
        <v>-100</v>
      </c>
      <c r="H47" s="141">
        <f t="shared" si="9"/>
        <v>-100</v>
      </c>
      <c r="I47" s="208">
        <f t="shared" si="10"/>
        <v>0</v>
      </c>
      <c r="J47" s="208">
        <f t="shared" si="11"/>
        <v>0</v>
      </c>
      <c r="K47" s="208">
        <f t="shared" si="12"/>
        <v>0</v>
      </c>
    </row>
    <row r="48" spans="1:11" s="118" customFormat="1" ht="24">
      <c r="A48" s="124"/>
      <c r="B48" s="125"/>
      <c r="C48" s="126" t="s">
        <v>22</v>
      </c>
      <c r="D48" s="127"/>
      <c r="E48" s="128"/>
      <c r="F48" s="128"/>
      <c r="G48" s="136">
        <f t="shared" si="2"/>
        <v>0</v>
      </c>
      <c r="H48" s="141" t="e">
        <f>E48/F48*100-100</f>
        <v>#DIV/0!</v>
      </c>
      <c r="I48" s="208">
        <f>E48/$E$71</f>
        <v>0</v>
      </c>
      <c r="J48" s="208">
        <f>F48/$F$71</f>
        <v>0</v>
      </c>
      <c r="K48" s="208">
        <f>SUM(I48-J48)</f>
        <v>0</v>
      </c>
    </row>
    <row r="49" spans="1:11" s="11" customFormat="1" ht="12">
      <c r="A49" s="17"/>
      <c r="B49" s="21"/>
      <c r="C49" s="38" t="s">
        <v>25</v>
      </c>
      <c r="D49" s="24"/>
      <c r="E49" s="109">
        <f>SUM(E43:E48)</f>
        <v>113254</v>
      </c>
      <c r="F49" s="109">
        <f>SUM(F43:F48)</f>
        <v>111378</v>
      </c>
      <c r="G49" s="143">
        <f>E49-F49</f>
        <v>1876</v>
      </c>
      <c r="H49" s="144">
        <f>E49/F49*100-100</f>
        <v>1.7</v>
      </c>
      <c r="I49" s="146">
        <f>SUM(I41:I48)</f>
        <v>0.0401</v>
      </c>
      <c r="J49" s="146">
        <f>SUM(J41:J48)</f>
        <v>0.0346</v>
      </c>
      <c r="K49" s="146">
        <f>SUM(K41:K48)</f>
        <v>0.0055</v>
      </c>
    </row>
    <row r="50" spans="1:11" s="11" customFormat="1" ht="21.75" customHeight="1">
      <c r="A50" s="444"/>
      <c r="B50" s="446" t="s">
        <v>305</v>
      </c>
      <c r="C50" s="445" t="s">
        <v>306</v>
      </c>
      <c r="D50" s="440"/>
      <c r="E50" s="441"/>
      <c r="F50" s="441"/>
      <c r="G50" s="442"/>
      <c r="H50" s="141" t="e">
        <f t="shared" si="9"/>
        <v>#DIV/0!</v>
      </c>
      <c r="I50" s="208">
        <f t="shared" si="10"/>
        <v>0</v>
      </c>
      <c r="J50" s="208">
        <f t="shared" si="11"/>
        <v>0</v>
      </c>
      <c r="K50" s="208">
        <f t="shared" si="12"/>
        <v>0</v>
      </c>
    </row>
    <row r="51" spans="1:11" s="11" customFormat="1" ht="12">
      <c r="A51" s="6"/>
      <c r="B51" s="435"/>
      <c r="C51" s="38" t="s">
        <v>26</v>
      </c>
      <c r="D51" s="436"/>
      <c r="E51" s="437">
        <f>E50</f>
        <v>0</v>
      </c>
      <c r="F51" s="437">
        <f>F50</f>
        <v>0</v>
      </c>
      <c r="G51" s="143">
        <f t="shared" si="2"/>
        <v>0</v>
      </c>
      <c r="H51" s="144" t="e">
        <f>E51/F51*100-100</f>
        <v>#DIV/0!</v>
      </c>
      <c r="I51" s="146">
        <f>SUM(I43:I50)</f>
        <v>0.0802</v>
      </c>
      <c r="J51" s="146">
        <f>SUM(J43:J50)</f>
        <v>0.0692</v>
      </c>
      <c r="K51" s="146">
        <f>SUM(K43:K50)</f>
        <v>0.011</v>
      </c>
    </row>
    <row r="52" spans="1:11" s="11" customFormat="1" ht="12">
      <c r="A52" s="6"/>
      <c r="B52" s="7" t="s">
        <v>307</v>
      </c>
      <c r="C52" s="8"/>
      <c r="D52" s="9"/>
      <c r="E52" s="111"/>
      <c r="F52" s="111"/>
      <c r="G52" s="134"/>
      <c r="H52" s="139"/>
      <c r="I52" s="142"/>
      <c r="J52" s="142"/>
      <c r="K52" s="142"/>
    </row>
    <row r="53" spans="1:11" s="118" customFormat="1" ht="12.75" customHeight="1">
      <c r="A53" s="113"/>
      <c r="B53" s="114"/>
      <c r="C53" s="115" t="s">
        <v>19</v>
      </c>
      <c r="D53" s="116"/>
      <c r="E53" s="117">
        <v>30062</v>
      </c>
      <c r="F53" s="117">
        <v>46353</v>
      </c>
      <c r="G53" s="135">
        <f t="shared" si="2"/>
        <v>-16291</v>
      </c>
      <c r="H53" s="141">
        <f aca="true" t="shared" si="13" ref="H53:H60">E53/F53*100-100</f>
        <v>-35.1</v>
      </c>
      <c r="I53" s="208">
        <f aca="true" t="shared" si="14" ref="I53:I60">E53/$E$71</f>
        <v>0.0106</v>
      </c>
      <c r="J53" s="208">
        <f aca="true" t="shared" si="15" ref="J53:J60">F53/$F$71</f>
        <v>0.0144</v>
      </c>
      <c r="K53" s="208">
        <f aca="true" t="shared" si="16" ref="K53:K60">SUM(I53-J53)</f>
        <v>-0.0038</v>
      </c>
    </row>
    <row r="54" spans="1:11" s="118" customFormat="1" ht="12.75" customHeight="1">
      <c r="A54" s="119"/>
      <c r="B54" s="120"/>
      <c r="C54" s="121" t="s">
        <v>309</v>
      </c>
      <c r="D54" s="122"/>
      <c r="E54" s="123"/>
      <c r="F54" s="123"/>
      <c r="G54" s="135">
        <f t="shared" si="2"/>
        <v>0</v>
      </c>
      <c r="H54" s="141" t="e">
        <f t="shared" si="13"/>
        <v>#DIV/0!</v>
      </c>
      <c r="I54" s="208">
        <f t="shared" si="14"/>
        <v>0</v>
      </c>
      <c r="J54" s="208">
        <f t="shared" si="15"/>
        <v>0</v>
      </c>
      <c r="K54" s="208">
        <f t="shared" si="16"/>
        <v>0</v>
      </c>
    </row>
    <row r="55" spans="1:11" s="118" customFormat="1" ht="12.75" customHeight="1">
      <c r="A55" s="119"/>
      <c r="B55" s="120"/>
      <c r="C55" s="121" t="s">
        <v>310</v>
      </c>
      <c r="D55" s="122"/>
      <c r="E55" s="123"/>
      <c r="F55" s="123"/>
      <c r="G55" s="135">
        <f t="shared" si="2"/>
        <v>0</v>
      </c>
      <c r="H55" s="141" t="e">
        <f t="shared" si="13"/>
        <v>#DIV/0!</v>
      </c>
      <c r="I55" s="208">
        <f t="shared" si="14"/>
        <v>0</v>
      </c>
      <c r="J55" s="208">
        <f t="shared" si="15"/>
        <v>0</v>
      </c>
      <c r="K55" s="208">
        <f t="shared" si="16"/>
        <v>0</v>
      </c>
    </row>
    <row r="56" spans="1:11" s="118" customFormat="1" ht="12.75" customHeight="1">
      <c r="A56" s="119"/>
      <c r="B56" s="120"/>
      <c r="C56" s="121" t="s">
        <v>20</v>
      </c>
      <c r="D56" s="122"/>
      <c r="E56" s="123">
        <v>8137</v>
      </c>
      <c r="F56" s="123">
        <v>52682</v>
      </c>
      <c r="G56" s="135">
        <f t="shared" si="2"/>
        <v>-44545</v>
      </c>
      <c r="H56" s="141">
        <f t="shared" si="13"/>
        <v>-84.6</v>
      </c>
      <c r="I56" s="208">
        <f t="shared" si="14"/>
        <v>0.0029</v>
      </c>
      <c r="J56" s="208">
        <f t="shared" si="15"/>
        <v>0.0164</v>
      </c>
      <c r="K56" s="208">
        <f t="shared" si="16"/>
        <v>-0.0135</v>
      </c>
    </row>
    <row r="57" spans="1:11" s="118" customFormat="1" ht="21.75" customHeight="1">
      <c r="A57" s="119"/>
      <c r="B57" s="120"/>
      <c r="C57" s="121" t="s">
        <v>21</v>
      </c>
      <c r="D57" s="122"/>
      <c r="E57" s="123"/>
      <c r="F57" s="123"/>
      <c r="G57" s="135">
        <f t="shared" si="2"/>
        <v>0</v>
      </c>
      <c r="H57" s="141" t="e">
        <f t="shared" si="13"/>
        <v>#DIV/0!</v>
      </c>
      <c r="I57" s="208">
        <f t="shared" si="14"/>
        <v>0</v>
      </c>
      <c r="J57" s="208">
        <f t="shared" si="15"/>
        <v>0</v>
      </c>
      <c r="K57" s="208">
        <f t="shared" si="16"/>
        <v>0</v>
      </c>
    </row>
    <row r="58" spans="1:11" s="118" customFormat="1" ht="26.25" customHeight="1">
      <c r="A58" s="119"/>
      <c r="B58" s="120"/>
      <c r="C58" s="121" t="s">
        <v>311</v>
      </c>
      <c r="D58" s="122"/>
      <c r="E58" s="123"/>
      <c r="F58" s="123"/>
      <c r="G58" s="135">
        <f t="shared" si="2"/>
        <v>0</v>
      </c>
      <c r="H58" s="141" t="e">
        <f t="shared" si="13"/>
        <v>#DIV/0!</v>
      </c>
      <c r="I58" s="208">
        <f t="shared" si="14"/>
        <v>0</v>
      </c>
      <c r="J58" s="208">
        <f t="shared" si="15"/>
        <v>0</v>
      </c>
      <c r="K58" s="208">
        <f t="shared" si="16"/>
        <v>0</v>
      </c>
    </row>
    <row r="59" spans="1:11" s="118" customFormat="1" ht="12.75" customHeight="1">
      <c r="A59" s="474"/>
      <c r="B59" s="475"/>
      <c r="C59" s="476" t="s">
        <v>18</v>
      </c>
      <c r="D59" s="477"/>
      <c r="E59" s="478">
        <v>41559</v>
      </c>
      <c r="F59" s="478">
        <v>45872</v>
      </c>
      <c r="G59" s="136">
        <f t="shared" si="2"/>
        <v>-4313</v>
      </c>
      <c r="H59" s="141">
        <f t="shared" si="13"/>
        <v>-9.4</v>
      </c>
      <c r="I59" s="208">
        <f t="shared" si="14"/>
        <v>0.0147</v>
      </c>
      <c r="J59" s="208">
        <f t="shared" si="15"/>
        <v>0.0143</v>
      </c>
      <c r="K59" s="208">
        <f t="shared" si="16"/>
        <v>0.0004</v>
      </c>
    </row>
    <row r="60" spans="1:11" s="118" customFormat="1" ht="12.75" customHeight="1">
      <c r="A60" s="124"/>
      <c r="B60" s="125"/>
      <c r="C60" s="126" t="s">
        <v>325</v>
      </c>
      <c r="D60" s="127"/>
      <c r="E60" s="128"/>
      <c r="F60" s="128"/>
      <c r="G60" s="434"/>
      <c r="H60" s="141" t="e">
        <f t="shared" si="13"/>
        <v>#DIV/0!</v>
      </c>
      <c r="I60" s="208">
        <f t="shared" si="14"/>
        <v>0</v>
      </c>
      <c r="J60" s="208">
        <f t="shared" si="15"/>
        <v>0</v>
      </c>
      <c r="K60" s="208">
        <f t="shared" si="16"/>
        <v>0</v>
      </c>
    </row>
    <row r="61" spans="1:11" s="11" customFormat="1" ht="12">
      <c r="A61" s="17"/>
      <c r="B61" s="21"/>
      <c r="C61" s="38" t="s">
        <v>27</v>
      </c>
      <c r="D61" s="24"/>
      <c r="E61" s="109">
        <f>SUM(E53:E60)</f>
        <v>79758</v>
      </c>
      <c r="F61" s="109">
        <f>SUM(F53:F60)</f>
        <v>144907</v>
      </c>
      <c r="G61" s="143">
        <f t="shared" si="2"/>
        <v>-65149</v>
      </c>
      <c r="H61" s="144">
        <f>E61/F61*100-100</f>
        <v>-45</v>
      </c>
      <c r="I61" s="146">
        <f>SUM(I52:I59)</f>
        <v>0.0282</v>
      </c>
      <c r="J61" s="146">
        <f>SUM(J52:J59)</f>
        <v>0.0451</v>
      </c>
      <c r="K61" s="146">
        <f>SUM(K52:K59)</f>
        <v>-0.0169</v>
      </c>
    </row>
    <row r="62" spans="1:11" s="11" customFormat="1" ht="12">
      <c r="A62" s="6"/>
      <c r="B62" s="7" t="s">
        <v>312</v>
      </c>
      <c r="C62" s="8"/>
      <c r="D62" s="9"/>
      <c r="E62" s="111"/>
      <c r="F62" s="111"/>
      <c r="G62" s="134">
        <f t="shared" si="2"/>
        <v>0</v>
      </c>
      <c r="H62" s="139"/>
      <c r="I62" s="142"/>
      <c r="J62" s="142"/>
      <c r="K62" s="142"/>
    </row>
    <row r="63" spans="1:11" s="118" customFormat="1" ht="24">
      <c r="A63" s="113"/>
      <c r="B63" s="114"/>
      <c r="C63" s="115" t="s">
        <v>313</v>
      </c>
      <c r="D63" s="116"/>
      <c r="E63" s="117"/>
      <c r="F63" s="117"/>
      <c r="G63" s="135">
        <f t="shared" si="2"/>
        <v>0</v>
      </c>
      <c r="H63" s="141" t="e">
        <f aca="true" t="shared" si="17" ref="H63:H71">E63/F63*100-100</f>
        <v>#DIV/0!</v>
      </c>
      <c r="I63" s="208">
        <f>E63/$E$71</f>
        <v>0</v>
      </c>
      <c r="J63" s="208">
        <f>F63/$F$71</f>
        <v>0</v>
      </c>
      <c r="K63" s="208">
        <f>SUM(I63-J63)</f>
        <v>0</v>
      </c>
    </row>
    <row r="64" spans="1:11" s="118" customFormat="1" ht="12">
      <c r="A64" s="119"/>
      <c r="B64" s="120"/>
      <c r="C64" s="121" t="s">
        <v>23</v>
      </c>
      <c r="D64" s="122"/>
      <c r="E64" s="123"/>
      <c r="F64" s="123"/>
      <c r="G64" s="135">
        <f t="shared" si="2"/>
        <v>0</v>
      </c>
      <c r="H64" s="141" t="e">
        <f t="shared" si="17"/>
        <v>#DIV/0!</v>
      </c>
      <c r="I64" s="208">
        <f>E64/$E$71</f>
        <v>0</v>
      </c>
      <c r="J64" s="208">
        <f>F64/$F$71</f>
        <v>0</v>
      </c>
      <c r="K64" s="208">
        <f>SUM(I64-J64)</f>
        <v>0</v>
      </c>
    </row>
    <row r="65" spans="1:11" s="118" customFormat="1" ht="24">
      <c r="A65" s="124"/>
      <c r="B65" s="125"/>
      <c r="C65" s="126" t="s">
        <v>24</v>
      </c>
      <c r="D65" s="127"/>
      <c r="E65" s="128"/>
      <c r="F65" s="128"/>
      <c r="G65" s="136">
        <f t="shared" si="2"/>
        <v>0</v>
      </c>
      <c r="H65" s="141" t="e">
        <f t="shared" si="17"/>
        <v>#DIV/0!</v>
      </c>
      <c r="I65" s="208">
        <f>E65/$E$71</f>
        <v>0</v>
      </c>
      <c r="J65" s="208">
        <f>F65/$F$71</f>
        <v>0</v>
      </c>
      <c r="K65" s="208">
        <f>SUM(I65-J65)</f>
        <v>0</v>
      </c>
    </row>
    <row r="66" spans="1:11" s="118" customFormat="1" ht="12">
      <c r="A66" s="124"/>
      <c r="B66" s="125"/>
      <c r="C66" s="126" t="s">
        <v>314</v>
      </c>
      <c r="D66" s="127"/>
      <c r="E66" s="128"/>
      <c r="F66" s="128"/>
      <c r="G66" s="434"/>
      <c r="H66" s="141" t="e">
        <f t="shared" si="17"/>
        <v>#DIV/0!</v>
      </c>
      <c r="I66" s="208">
        <f>E66/$E$71</f>
        <v>0</v>
      </c>
      <c r="J66" s="208">
        <f>F66/$F$71</f>
        <v>0</v>
      </c>
      <c r="K66" s="208">
        <f>SUM(I66-J66)</f>
        <v>0</v>
      </c>
    </row>
    <row r="67" spans="1:11" s="11" customFormat="1" ht="11.25" customHeight="1">
      <c r="A67" s="17"/>
      <c r="B67" s="21"/>
      <c r="C67" s="38" t="s">
        <v>28</v>
      </c>
      <c r="D67" s="24"/>
      <c r="E67" s="109">
        <f>SUM(E63:E66)</f>
        <v>0</v>
      </c>
      <c r="F67" s="109">
        <f>SUM(F63:F66)</f>
        <v>0</v>
      </c>
      <c r="G67" s="143">
        <f t="shared" si="2"/>
        <v>0</v>
      </c>
      <c r="H67" s="144" t="e">
        <f t="shared" si="17"/>
        <v>#DIV/0!</v>
      </c>
      <c r="I67" s="145">
        <f>SUM(I62:I65)</f>
        <v>0</v>
      </c>
      <c r="J67" s="145">
        <f>SUM(J62:J65)</f>
        <v>0</v>
      </c>
      <c r="K67" s="145">
        <f>SUM(K62:K65)</f>
        <v>0</v>
      </c>
    </row>
    <row r="68" spans="1:11" s="11" customFormat="1" ht="14.25" customHeight="1">
      <c r="A68" s="17"/>
      <c r="B68" s="18" t="s">
        <v>308</v>
      </c>
      <c r="C68" s="25"/>
      <c r="D68" s="19"/>
      <c r="E68" s="112">
        <v>628616</v>
      </c>
      <c r="F68" s="112">
        <v>549163</v>
      </c>
      <c r="G68" s="133">
        <f t="shared" si="2"/>
        <v>79453</v>
      </c>
      <c r="H68" s="141">
        <f t="shared" si="17"/>
        <v>14.5</v>
      </c>
      <c r="I68" s="142">
        <f>E68/$E$71</f>
        <v>0.2225</v>
      </c>
      <c r="J68" s="149">
        <f>F68/$F$71</f>
        <v>0.171</v>
      </c>
      <c r="K68" s="142">
        <f>SUM(I68-J68)</f>
        <v>0.0515</v>
      </c>
    </row>
    <row r="69" spans="1:11" s="11" customFormat="1" ht="12">
      <c r="A69" s="17"/>
      <c r="B69" s="21"/>
      <c r="C69" s="38" t="s">
        <v>298</v>
      </c>
      <c r="D69" s="24"/>
      <c r="E69" s="109">
        <f>E68</f>
        <v>628616</v>
      </c>
      <c r="F69" s="109">
        <f>F68</f>
        <v>549163</v>
      </c>
      <c r="G69" s="143">
        <f t="shared" si="2"/>
        <v>79453</v>
      </c>
      <c r="H69" s="261">
        <f t="shared" si="17"/>
        <v>14.5</v>
      </c>
      <c r="I69" s="148">
        <f>SUM(I68)</f>
        <v>0.2225</v>
      </c>
      <c r="J69" s="148">
        <f>SUM(J68)</f>
        <v>0.171</v>
      </c>
      <c r="K69" s="148">
        <f>SUM(K68)</f>
        <v>0.0515</v>
      </c>
    </row>
    <row r="70" spans="1:11" s="11" customFormat="1" ht="11.25" customHeight="1">
      <c r="A70" s="20" t="s">
        <v>29</v>
      </c>
      <c r="B70" s="21"/>
      <c r="C70" s="26"/>
      <c r="D70" s="24"/>
      <c r="E70" s="109">
        <f>E49+E51+E61+E67+E69</f>
        <v>821628</v>
      </c>
      <c r="F70" s="109">
        <f>F49+F51+F61+F67+F69</f>
        <v>805448</v>
      </c>
      <c r="G70" s="143">
        <f t="shared" si="2"/>
        <v>16180</v>
      </c>
      <c r="H70" s="261">
        <f t="shared" si="17"/>
        <v>2</v>
      </c>
      <c r="I70" s="148">
        <f>SUM(I69,I67,I61,I49)</f>
        <v>0.2908</v>
      </c>
      <c r="J70" s="148">
        <f>SUM(J69,J67,J61,J49)</f>
        <v>0.2507</v>
      </c>
      <c r="K70" s="148">
        <f>SUM(K69,K67,K61,K49)</f>
        <v>0.0401</v>
      </c>
    </row>
    <row r="71" spans="1:11" s="11" customFormat="1" ht="12.75" customHeight="1">
      <c r="A71" s="20" t="s">
        <v>30</v>
      </c>
      <c r="B71" s="21"/>
      <c r="C71" s="26"/>
      <c r="D71" s="24"/>
      <c r="E71" s="109">
        <f>E70+E40</f>
        <v>2824670</v>
      </c>
      <c r="F71" s="109">
        <f>F70+F40</f>
        <v>3211697</v>
      </c>
      <c r="G71" s="143">
        <f t="shared" si="2"/>
        <v>-387027</v>
      </c>
      <c r="H71" s="261">
        <f t="shared" si="17"/>
        <v>-12.1</v>
      </c>
      <c r="I71" s="148">
        <f>SUM(I70,I40)</f>
        <v>0.9999</v>
      </c>
      <c r="J71" s="148">
        <f>SUM(J70,J40)</f>
        <v>0.9999</v>
      </c>
      <c r="K71" s="148">
        <f>SUM(K70,K40)</f>
        <v>0</v>
      </c>
    </row>
  </sheetData>
  <sheetProtection/>
  <mergeCells count="12">
    <mergeCell ref="F6:F7"/>
    <mergeCell ref="A8:C8"/>
    <mergeCell ref="A6:C7"/>
    <mergeCell ref="D6:D7"/>
    <mergeCell ref="E6:E7"/>
    <mergeCell ref="C4:K4"/>
    <mergeCell ref="I2:K2"/>
    <mergeCell ref="I3:K3"/>
    <mergeCell ref="G3:H3"/>
    <mergeCell ref="G2:H2"/>
    <mergeCell ref="C2:F2"/>
    <mergeCell ref="C3:F3"/>
  </mergeCells>
  <conditionalFormatting sqref="I2">
    <cfRule type="cellIs" priority="1" dxfId="9" operator="equal" stopIfTrue="1">
      <formula>0</formula>
    </cfRule>
  </conditionalFormatting>
  <conditionalFormatting sqref="I7:J7 E6:F7">
    <cfRule type="cellIs" priority="2" dxfId="11" operator="equal" stopIfTrue="1">
      <formula>0</formula>
    </cfRule>
  </conditionalFormatting>
  <printOptions horizontalCentered="1"/>
  <pageMargins left="0.37" right="0.1968503937007874" top="0.65" bottom="0.79" header="0.43" footer="0.45"/>
  <pageSetup horizontalDpi="600" verticalDpi="600" orientation="landscape" paperSize="9" r:id="rId1"/>
  <headerFooter alignWithMargins="0">
    <oddHeader>&amp;R
</oddHeader>
    <oddFooter>&amp;LIzpildīja__________________
                        &amp;8/Paraksts/&amp;CPārbaudīja________________
             &amp;8 /Paraksts/&amp;R&amp;D/&amp;T/&amp;P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L65"/>
  <sheetViews>
    <sheetView zoomScalePageLayoutView="0" workbookViewId="0" topLeftCell="A1">
      <pane xSplit="12" ySplit="2" topLeftCell="M3" activePane="bottomRight" state="frozen"/>
      <selection pane="topLeft" activeCell="A15" sqref="A15:B15"/>
      <selection pane="topRight" activeCell="A15" sqref="A15:B15"/>
      <selection pane="bottomLeft" activeCell="A15" sqref="A15:B15"/>
      <selection pane="bottomRight" activeCell="E64" sqref="E64"/>
    </sheetView>
  </sheetViews>
  <sheetFormatPr defaultColWidth="9.33203125" defaultRowHeight="12.75"/>
  <cols>
    <col min="1" max="1" width="3" style="0" customWidth="1"/>
    <col min="2" max="2" width="3.33203125" style="0" customWidth="1"/>
    <col min="3" max="3" width="33.83203125" style="0" customWidth="1"/>
    <col min="4" max="4" width="7" style="0" customWidth="1"/>
    <col min="5" max="5" width="11.5" style="0" bestFit="1" customWidth="1"/>
    <col min="6" max="6" width="11" style="0" customWidth="1"/>
    <col min="7" max="7" width="10.16015625" style="0" customWidth="1"/>
    <col min="8" max="8" width="11.66015625" style="0" customWidth="1"/>
    <col min="9" max="11" width="10.33203125" style="0" customWidth="1"/>
    <col min="13" max="13" width="19" style="0" customWidth="1"/>
  </cols>
  <sheetData>
    <row r="1" ht="13.5" thickBot="1"/>
    <row r="2" spans="1:12" s="218" customFormat="1" ht="18" customHeight="1">
      <c r="A2" s="1"/>
      <c r="B2" s="202"/>
      <c r="C2" s="526" t="str">
        <f>'Inform.ievad.'!C3</f>
        <v>SIA"Daugavpils autobusu parks"</v>
      </c>
      <c r="D2" s="527"/>
      <c r="E2" s="527"/>
      <c r="F2" s="527"/>
      <c r="G2" s="510" t="str">
        <f>'Inform.ievad.'!C5</f>
        <v>2020</v>
      </c>
      <c r="H2" s="511"/>
      <c r="I2" s="530" t="str">
        <f>'Inform.ievad.'!C8</f>
        <v>Finanšu analīze</v>
      </c>
      <c r="J2" s="530"/>
      <c r="K2" s="531"/>
      <c r="L2" s="399"/>
    </row>
    <row r="3" spans="1:11" s="218" customFormat="1" ht="10.5" customHeight="1">
      <c r="A3" s="1"/>
      <c r="B3" s="202"/>
      <c r="C3" s="528" t="s">
        <v>283</v>
      </c>
      <c r="D3" s="529"/>
      <c r="E3" s="529"/>
      <c r="F3" s="529"/>
      <c r="G3" s="509"/>
      <c r="H3" s="509"/>
      <c r="I3" s="532" t="s">
        <v>284</v>
      </c>
      <c r="J3" s="532"/>
      <c r="K3" s="533"/>
    </row>
    <row r="4" spans="1:11" s="218" customFormat="1" ht="18" customHeight="1" thickBot="1">
      <c r="A4" s="1"/>
      <c r="B4" s="202"/>
      <c r="C4" s="497" t="s">
        <v>191</v>
      </c>
      <c r="D4" s="534"/>
      <c r="E4" s="534"/>
      <c r="F4" s="534"/>
      <c r="G4" s="534"/>
      <c r="H4" s="534"/>
      <c r="I4" s="534"/>
      <c r="J4" s="534"/>
      <c r="K4" s="535"/>
    </row>
    <row r="5" ht="12.75">
      <c r="L5" s="218"/>
    </row>
    <row r="6" spans="1:12" s="237" customFormat="1" ht="23.25" customHeight="1">
      <c r="A6" s="518" t="s">
        <v>181</v>
      </c>
      <c r="B6" s="519"/>
      <c r="C6" s="520"/>
      <c r="D6" s="524"/>
      <c r="E6" s="538" t="str">
        <f>PZA!E6</f>
        <v>01.01.-30.09.2020</v>
      </c>
      <c r="F6" s="538" t="str">
        <f>PZA!F6</f>
        <v>01.01.-30.09.2019</v>
      </c>
      <c r="G6" s="236" t="s">
        <v>185</v>
      </c>
      <c r="H6" s="236" t="s">
        <v>182</v>
      </c>
      <c r="I6" s="236" t="s">
        <v>194</v>
      </c>
      <c r="J6" s="236" t="s">
        <v>194</v>
      </c>
      <c r="K6" s="236" t="s">
        <v>195</v>
      </c>
      <c r="L6" s="218"/>
    </row>
    <row r="7" spans="1:12" s="237" customFormat="1" ht="18" customHeight="1">
      <c r="A7" s="521"/>
      <c r="B7" s="522"/>
      <c r="C7" s="523"/>
      <c r="D7" s="525"/>
      <c r="E7" s="538"/>
      <c r="F7" s="538"/>
      <c r="G7" s="238" t="s">
        <v>186</v>
      </c>
      <c r="H7" s="238" t="s">
        <v>183</v>
      </c>
      <c r="I7" s="454" t="str">
        <f>'Inform.ievad.'!C5</f>
        <v>2020</v>
      </c>
      <c r="J7" s="454" t="str">
        <f>'Inform.ievad.'!C11</f>
        <v>2019</v>
      </c>
      <c r="K7" s="238" t="s">
        <v>184</v>
      </c>
      <c r="L7" s="218"/>
    </row>
    <row r="8" spans="1:11" s="35" customFormat="1" ht="10.5" customHeight="1">
      <c r="A8" s="515">
        <v>1</v>
      </c>
      <c r="B8" s="516"/>
      <c r="C8" s="517"/>
      <c r="D8" s="37" t="s">
        <v>166</v>
      </c>
      <c r="E8" s="36">
        <v>3</v>
      </c>
      <c r="F8" s="36">
        <v>4</v>
      </c>
      <c r="G8" s="36">
        <v>5</v>
      </c>
      <c r="H8" s="36">
        <v>6</v>
      </c>
      <c r="I8" s="36">
        <v>7</v>
      </c>
      <c r="J8" s="36">
        <v>8</v>
      </c>
      <c r="K8" s="36">
        <v>9</v>
      </c>
    </row>
    <row r="9" spans="1:12" s="27" customFormat="1" ht="12.75">
      <c r="A9" s="338" t="s">
        <v>31</v>
      </c>
      <c r="B9" s="338"/>
      <c r="C9" s="339"/>
      <c r="D9" s="346"/>
      <c r="E9" s="336"/>
      <c r="F9" s="336"/>
      <c r="G9" s="347"/>
      <c r="H9" s="329"/>
      <c r="I9" s="348"/>
      <c r="J9" s="349"/>
      <c r="K9" s="149"/>
      <c r="L9" s="218"/>
    </row>
    <row r="10" spans="1:12" s="409" customFormat="1" ht="12" customHeight="1">
      <c r="A10" s="400"/>
      <c r="B10" s="400"/>
      <c r="C10" s="401" t="s">
        <v>57</v>
      </c>
      <c r="D10" s="402"/>
      <c r="E10" s="403">
        <v>5032413</v>
      </c>
      <c r="F10" s="403">
        <v>5032413</v>
      </c>
      <c r="G10" s="404">
        <f aca="true" t="shared" si="0" ref="G10:G22">SUM(E10-F10)</f>
        <v>0</v>
      </c>
      <c r="H10" s="405">
        <f>E10/F10*100-100</f>
        <v>0</v>
      </c>
      <c r="I10" s="406">
        <f>E10/$E$64</f>
        <v>1.7816</v>
      </c>
      <c r="J10" s="407">
        <f aca="true" t="shared" si="1" ref="J10:J18">F10/$F$64</f>
        <v>1.5669</v>
      </c>
      <c r="K10" s="408">
        <f>SUM(I10-J10)</f>
        <v>0.2147</v>
      </c>
      <c r="L10" s="325"/>
    </row>
    <row r="11" spans="1:12" s="409" customFormat="1" ht="15" customHeight="1">
      <c r="A11" s="410"/>
      <c r="B11" s="410"/>
      <c r="C11" s="411" t="s">
        <v>315</v>
      </c>
      <c r="D11" s="412"/>
      <c r="E11" s="413"/>
      <c r="F11" s="413"/>
      <c r="G11" s="414">
        <f t="shared" si="0"/>
        <v>0</v>
      </c>
      <c r="H11" s="415" t="e">
        <f aca="true" t="shared" si="2" ref="H11:H18">E11/F11*100-100</f>
        <v>#DIV/0!</v>
      </c>
      <c r="I11" s="416">
        <f aca="true" t="shared" si="3" ref="I11:I18">E11/$E$64</f>
        <v>0</v>
      </c>
      <c r="J11" s="417">
        <f t="shared" si="1"/>
        <v>0</v>
      </c>
      <c r="K11" s="418">
        <f aca="true" t="shared" si="4" ref="K11:K18">SUM(I11-J11)</f>
        <v>0</v>
      </c>
      <c r="L11" s="325"/>
    </row>
    <row r="12" spans="1:11" s="409" customFormat="1" ht="28.5" customHeight="1">
      <c r="A12" s="410"/>
      <c r="B12" s="410"/>
      <c r="C12" s="411" t="s">
        <v>32</v>
      </c>
      <c r="D12" s="412"/>
      <c r="E12" s="413"/>
      <c r="F12" s="413"/>
      <c r="G12" s="414">
        <f t="shared" si="0"/>
        <v>0</v>
      </c>
      <c r="H12" s="415" t="e">
        <f t="shared" si="2"/>
        <v>#DIV/0!</v>
      </c>
      <c r="I12" s="416">
        <f t="shared" si="3"/>
        <v>0</v>
      </c>
      <c r="J12" s="417">
        <f t="shared" si="1"/>
        <v>0</v>
      </c>
      <c r="K12" s="418">
        <f t="shared" si="4"/>
        <v>0</v>
      </c>
    </row>
    <row r="13" spans="1:11" s="409" customFormat="1" ht="27" customHeight="1">
      <c r="A13" s="410"/>
      <c r="B13" s="410"/>
      <c r="C13" s="411" t="s">
        <v>317</v>
      </c>
      <c r="D13" s="412"/>
      <c r="E13" s="413"/>
      <c r="F13" s="413"/>
      <c r="G13" s="414"/>
      <c r="H13" s="415" t="e">
        <f t="shared" si="2"/>
        <v>#DIV/0!</v>
      </c>
      <c r="I13" s="416">
        <f t="shared" si="3"/>
        <v>0</v>
      </c>
      <c r="J13" s="417">
        <f t="shared" si="1"/>
        <v>0</v>
      </c>
      <c r="K13" s="418">
        <f t="shared" si="4"/>
        <v>0</v>
      </c>
    </row>
    <row r="14" spans="1:11" s="409" customFormat="1" ht="12" customHeight="1">
      <c r="A14" s="410"/>
      <c r="B14" s="410"/>
      <c r="C14" s="411" t="s">
        <v>316</v>
      </c>
      <c r="D14" s="412"/>
      <c r="E14" s="413"/>
      <c r="F14" s="413"/>
      <c r="G14" s="414"/>
      <c r="H14" s="415"/>
      <c r="I14" s="416"/>
      <c r="J14" s="417"/>
      <c r="K14" s="418"/>
    </row>
    <row r="15" spans="1:11" s="409" customFormat="1" ht="12" customHeight="1">
      <c r="A15" s="410"/>
      <c r="B15" s="410"/>
      <c r="C15" s="411" t="s">
        <v>33</v>
      </c>
      <c r="D15" s="412"/>
      <c r="E15" s="413"/>
      <c r="F15" s="413"/>
      <c r="G15" s="414">
        <f t="shared" si="0"/>
        <v>0</v>
      </c>
      <c r="H15" s="415" t="e">
        <f t="shared" si="2"/>
        <v>#DIV/0!</v>
      </c>
      <c r="I15" s="416">
        <f t="shared" si="3"/>
        <v>0</v>
      </c>
      <c r="J15" s="417">
        <f t="shared" si="1"/>
        <v>0</v>
      </c>
      <c r="K15" s="418">
        <f t="shared" si="4"/>
        <v>0</v>
      </c>
    </row>
    <row r="16" spans="1:11" s="409" customFormat="1" ht="12" customHeight="1">
      <c r="A16" s="410"/>
      <c r="B16" s="410"/>
      <c r="C16" s="411" t="s">
        <v>34</v>
      </c>
      <c r="D16" s="412"/>
      <c r="E16" s="413"/>
      <c r="F16" s="413"/>
      <c r="G16" s="414">
        <f t="shared" si="0"/>
        <v>0</v>
      </c>
      <c r="H16" s="415" t="e">
        <f t="shared" si="2"/>
        <v>#DIV/0!</v>
      </c>
      <c r="I16" s="416">
        <f t="shared" si="3"/>
        <v>0</v>
      </c>
      <c r="J16" s="417">
        <f t="shared" si="1"/>
        <v>0</v>
      </c>
      <c r="K16" s="418">
        <f t="shared" si="4"/>
        <v>0</v>
      </c>
    </row>
    <row r="17" spans="1:11" s="409" customFormat="1" ht="12" customHeight="1">
      <c r="A17" s="410"/>
      <c r="B17" s="410"/>
      <c r="C17" s="411" t="s">
        <v>35</v>
      </c>
      <c r="D17" s="412"/>
      <c r="E17" s="413"/>
      <c r="F17" s="413"/>
      <c r="G17" s="414">
        <f t="shared" si="0"/>
        <v>0</v>
      </c>
      <c r="H17" s="415" t="e">
        <f t="shared" si="2"/>
        <v>#DIV/0!</v>
      </c>
      <c r="I17" s="416">
        <f t="shared" si="3"/>
        <v>0</v>
      </c>
      <c r="J17" s="417">
        <f t="shared" si="1"/>
        <v>0</v>
      </c>
      <c r="K17" s="418">
        <f t="shared" si="4"/>
        <v>0</v>
      </c>
    </row>
    <row r="18" spans="1:11" s="409" customFormat="1" ht="12" customHeight="1">
      <c r="A18" s="419"/>
      <c r="B18" s="419"/>
      <c r="C18" s="420" t="s">
        <v>36</v>
      </c>
      <c r="D18" s="421"/>
      <c r="E18" s="422"/>
      <c r="F18" s="422"/>
      <c r="G18" s="423">
        <f t="shared" si="0"/>
        <v>0</v>
      </c>
      <c r="H18" s="415" t="e">
        <f t="shared" si="2"/>
        <v>#DIV/0!</v>
      </c>
      <c r="I18" s="416">
        <f t="shared" si="3"/>
        <v>0</v>
      </c>
      <c r="J18" s="417">
        <f t="shared" si="1"/>
        <v>0</v>
      </c>
      <c r="K18" s="418">
        <f t="shared" si="4"/>
        <v>0</v>
      </c>
    </row>
    <row r="19" spans="1:11" s="76" customFormat="1" ht="12">
      <c r="A19" s="178"/>
      <c r="B19" s="178"/>
      <c r="C19" s="179" t="s">
        <v>37</v>
      </c>
      <c r="D19" s="180"/>
      <c r="E19" s="197">
        <f>SUM(E15:E18)</f>
        <v>0</v>
      </c>
      <c r="F19" s="197">
        <f>SUM(F15:F18)</f>
        <v>0</v>
      </c>
      <c r="G19" s="181">
        <f t="shared" si="0"/>
        <v>0</v>
      </c>
      <c r="H19" s="182" t="e">
        <f>E19/F19*100-100</f>
        <v>#DIV/0!</v>
      </c>
      <c r="I19" s="183">
        <f>SUM(I10:I18)</f>
        <v>1.7816</v>
      </c>
      <c r="J19" s="183">
        <f>SUM(J10:J18)</f>
        <v>1.5669</v>
      </c>
      <c r="K19" s="184">
        <f>SUM(K10:K18)</f>
        <v>0.2147</v>
      </c>
    </row>
    <row r="20" spans="1:11" s="76" customFormat="1" ht="12" customHeight="1">
      <c r="A20" s="161"/>
      <c r="B20" s="161"/>
      <c r="C20" s="162" t="s">
        <v>318</v>
      </c>
      <c r="D20" s="163"/>
      <c r="E20" s="246"/>
      <c r="F20" s="246"/>
      <c r="G20" s="185"/>
      <c r="H20" s="186"/>
      <c r="I20" s="171"/>
      <c r="J20" s="172"/>
      <c r="K20" s="187"/>
    </row>
    <row r="21" spans="1:11" s="76" customFormat="1" ht="15" customHeight="1">
      <c r="A21" s="165"/>
      <c r="B21" s="165"/>
      <c r="C21" s="166" t="s">
        <v>38</v>
      </c>
      <c r="D21" s="167"/>
      <c r="E21" s="193">
        <f>-3388804</f>
        <v>-3388804</v>
      </c>
      <c r="F21" s="193">
        <v>-3443090</v>
      </c>
      <c r="G21" s="169">
        <f t="shared" si="0"/>
        <v>54286</v>
      </c>
      <c r="H21" s="186">
        <f>E21/F21*100-100</f>
        <v>-1.6</v>
      </c>
      <c r="I21" s="171">
        <f>E21/$E$64</f>
        <v>-1.1997</v>
      </c>
      <c r="J21" s="172">
        <f>F21/$F$64</f>
        <v>-1.072</v>
      </c>
      <c r="K21" s="164">
        <f>SUM(I21-J21)</f>
        <v>-0.1277</v>
      </c>
    </row>
    <row r="22" spans="1:11" s="76" customFormat="1" ht="12" customHeight="1">
      <c r="A22" s="173"/>
      <c r="B22" s="173"/>
      <c r="C22" s="174" t="s">
        <v>39</v>
      </c>
      <c r="D22" s="175"/>
      <c r="E22" s="429">
        <f>PZA!E26</f>
        <v>74920</v>
      </c>
      <c r="F22" s="429">
        <f>PZA!F26</f>
        <v>-57342</v>
      </c>
      <c r="G22" s="176">
        <f t="shared" si="0"/>
        <v>132262</v>
      </c>
      <c r="H22" s="186">
        <f>E22/F22*100-100</f>
        <v>-230.7</v>
      </c>
      <c r="I22" s="171">
        <f>E22/$E$64</f>
        <v>0.0265</v>
      </c>
      <c r="J22" s="172">
        <f>F22/$F$64</f>
        <v>-0.0179</v>
      </c>
      <c r="K22" s="177">
        <f>SUM(I22-J22)</f>
        <v>0.0444</v>
      </c>
    </row>
    <row r="23" spans="1:11" s="76" customFormat="1" ht="13.5" customHeight="1">
      <c r="A23" s="34" t="s">
        <v>10</v>
      </c>
      <c r="B23" s="188"/>
      <c r="C23" s="189"/>
      <c r="D23" s="180"/>
      <c r="E23" s="197">
        <f>SUM(E21:E22)+E19+E10+E11+E12</f>
        <v>1718529</v>
      </c>
      <c r="F23" s="197">
        <f>SUM(F21:F22)+F19+F10+F11+F12</f>
        <v>1531981</v>
      </c>
      <c r="G23" s="190">
        <f aca="true" t="shared" si="5" ref="G23:G43">SUM(E23-F23)</f>
        <v>186548</v>
      </c>
      <c r="H23" s="191">
        <f>E23/F23*100-100</f>
        <v>12.2</v>
      </c>
      <c r="I23" s="192">
        <f>SUM(I21:I22,I10:I18)</f>
        <v>0.6084</v>
      </c>
      <c r="J23" s="192">
        <f>SUM(J21:J22,J10:J18)</f>
        <v>0.477</v>
      </c>
      <c r="K23" s="192">
        <f>SUM(K20:K22)</f>
        <v>-0.0833</v>
      </c>
    </row>
    <row r="24" spans="1:11" s="27" customFormat="1" ht="12">
      <c r="A24" s="338" t="s">
        <v>40</v>
      </c>
      <c r="B24" s="338"/>
      <c r="C24" s="339"/>
      <c r="D24" s="9"/>
      <c r="E24" s="110"/>
      <c r="F24" s="110"/>
      <c r="G24" s="350">
        <f t="shared" si="5"/>
        <v>0</v>
      </c>
      <c r="H24" s="351"/>
      <c r="I24" s="352"/>
      <c r="J24" s="353"/>
      <c r="K24" s="354"/>
    </row>
    <row r="25" spans="1:11" s="76" customFormat="1" ht="23.25" customHeight="1">
      <c r="A25" s="343"/>
      <c r="B25" s="343"/>
      <c r="C25" s="344" t="s">
        <v>41</v>
      </c>
      <c r="D25" s="345"/>
      <c r="E25" s="337"/>
      <c r="F25" s="337"/>
      <c r="G25" s="185">
        <f t="shared" si="5"/>
        <v>0</v>
      </c>
      <c r="H25" s="186" t="e">
        <f>E25/F25*100-100</f>
        <v>#DIV/0!</v>
      </c>
      <c r="I25" s="334">
        <f>E25/$E$64</f>
        <v>0</v>
      </c>
      <c r="J25" s="335">
        <f>F25/$F$64</f>
        <v>0</v>
      </c>
      <c r="K25" s="187">
        <f>SUM(I25-J25)</f>
        <v>0</v>
      </c>
    </row>
    <row r="26" spans="1:11" s="76" customFormat="1" ht="12" customHeight="1">
      <c r="A26" s="165"/>
      <c r="B26" s="165"/>
      <c r="C26" s="166" t="s">
        <v>58</v>
      </c>
      <c r="D26" s="167"/>
      <c r="E26" s="193"/>
      <c r="F26" s="193"/>
      <c r="G26" s="169">
        <f t="shared" si="5"/>
        <v>0</v>
      </c>
      <c r="H26" s="170" t="e">
        <f>E26/F26*100-100</f>
        <v>#DIV/0!</v>
      </c>
      <c r="I26" s="171">
        <f>E26/$E$64</f>
        <v>0</v>
      </c>
      <c r="J26" s="172">
        <f>F26/$F$64</f>
        <v>0</v>
      </c>
      <c r="K26" s="164">
        <f>SUM(I26-J26)</f>
        <v>0</v>
      </c>
    </row>
    <row r="27" spans="1:11" s="76" customFormat="1" ht="12" customHeight="1">
      <c r="A27" s="173"/>
      <c r="B27" s="173"/>
      <c r="C27" s="174" t="s">
        <v>42</v>
      </c>
      <c r="D27" s="175"/>
      <c r="E27" s="198"/>
      <c r="F27" s="198"/>
      <c r="G27" s="176">
        <f t="shared" si="5"/>
        <v>0</v>
      </c>
      <c r="H27" s="170" t="e">
        <f>E27/F27*100-100</f>
        <v>#DIV/0!</v>
      </c>
      <c r="I27" s="171">
        <f>E27/$E$64</f>
        <v>0</v>
      </c>
      <c r="J27" s="172">
        <f>F27/$F$64</f>
        <v>0</v>
      </c>
      <c r="K27" s="177">
        <f>SUM(I27-J27)</f>
        <v>0</v>
      </c>
    </row>
    <row r="28" spans="1:11" s="76" customFormat="1" ht="13.5" customHeight="1">
      <c r="A28" s="34" t="s">
        <v>29</v>
      </c>
      <c r="B28" s="188"/>
      <c r="C28" s="189"/>
      <c r="D28" s="180"/>
      <c r="E28" s="197">
        <f>SUM(E25:E27)</f>
        <v>0</v>
      </c>
      <c r="F28" s="197">
        <f>SUM(F25:F27)</f>
        <v>0</v>
      </c>
      <c r="G28" s="190">
        <f t="shared" si="5"/>
        <v>0</v>
      </c>
      <c r="H28" s="191" t="e">
        <f>E28/F28*100-100</f>
        <v>#DIV/0!</v>
      </c>
      <c r="I28" s="192">
        <f>SUM(I24:I27)</f>
        <v>0</v>
      </c>
      <c r="J28" s="192">
        <f>SUM(J24:J27)</f>
        <v>0</v>
      </c>
      <c r="K28" s="192">
        <f>SUM(K24:K27)</f>
        <v>0</v>
      </c>
    </row>
    <row r="29" spans="1:11" s="27" customFormat="1" ht="12">
      <c r="A29" s="338" t="s">
        <v>43</v>
      </c>
      <c r="B29" s="338"/>
      <c r="C29" s="339"/>
      <c r="D29" s="9"/>
      <c r="E29" s="110"/>
      <c r="F29" s="110"/>
      <c r="G29" s="328"/>
      <c r="H29" s="329"/>
      <c r="I29" s="330"/>
      <c r="J29" s="331"/>
      <c r="K29" s="332"/>
    </row>
    <row r="30" spans="1:11" s="27" customFormat="1" ht="12">
      <c r="A30" s="340"/>
      <c r="B30" s="340" t="s">
        <v>44</v>
      </c>
      <c r="C30" s="341"/>
      <c r="D30" s="342"/>
      <c r="E30" s="245"/>
      <c r="F30" s="245"/>
      <c r="G30" s="151"/>
      <c r="H30" s="152"/>
      <c r="I30" s="334"/>
      <c r="J30" s="335"/>
      <c r="K30" s="153"/>
    </row>
    <row r="31" spans="1:11" s="76" customFormat="1" ht="12" customHeight="1">
      <c r="A31" s="165"/>
      <c r="B31" s="165"/>
      <c r="C31" s="166" t="s">
        <v>45</v>
      </c>
      <c r="D31" s="167"/>
      <c r="E31" s="193"/>
      <c r="F31" s="193"/>
      <c r="G31" s="169">
        <f t="shared" si="5"/>
        <v>0</v>
      </c>
      <c r="H31" s="170" t="e">
        <f>E31/F31*100-100</f>
        <v>#DIV/0!</v>
      </c>
      <c r="I31" s="171">
        <f aca="true" t="shared" si="6" ref="I31:I43">E31/$E$64</f>
        <v>0</v>
      </c>
      <c r="J31" s="172">
        <f aca="true" t="shared" si="7" ref="J31:J43">F31/$F$64</f>
        <v>0</v>
      </c>
      <c r="K31" s="164">
        <f aca="true" t="shared" si="8" ref="K31:K43">SUM(I31-J31)</f>
        <v>0</v>
      </c>
    </row>
    <row r="32" spans="1:11" s="76" customFormat="1" ht="12" customHeight="1">
      <c r="A32" s="165"/>
      <c r="B32" s="165"/>
      <c r="C32" s="166" t="s">
        <v>46</v>
      </c>
      <c r="D32" s="167"/>
      <c r="E32" s="193"/>
      <c r="F32" s="193"/>
      <c r="G32" s="169">
        <f t="shared" si="5"/>
        <v>0</v>
      </c>
      <c r="H32" s="170" t="e">
        <f aca="true" t="shared" si="9" ref="H32:H43">E32/F32*100-100</f>
        <v>#DIV/0!</v>
      </c>
      <c r="I32" s="171">
        <f t="shared" si="6"/>
        <v>0</v>
      </c>
      <c r="J32" s="172">
        <f t="shared" si="7"/>
        <v>0</v>
      </c>
      <c r="K32" s="164">
        <f t="shared" si="8"/>
        <v>0</v>
      </c>
    </row>
    <row r="33" spans="1:11" s="76" customFormat="1" ht="12" customHeight="1">
      <c r="A33" s="165"/>
      <c r="B33" s="165"/>
      <c r="C33" s="166" t="s">
        <v>55</v>
      </c>
      <c r="D33" s="167"/>
      <c r="E33" s="193"/>
      <c r="F33" s="193"/>
      <c r="G33" s="169">
        <f t="shared" si="5"/>
        <v>0</v>
      </c>
      <c r="H33" s="170" t="e">
        <f t="shared" si="9"/>
        <v>#DIV/0!</v>
      </c>
      <c r="I33" s="171">
        <f t="shared" si="6"/>
        <v>0</v>
      </c>
      <c r="J33" s="172">
        <f t="shared" si="7"/>
        <v>0</v>
      </c>
      <c r="K33" s="164">
        <f t="shared" si="8"/>
        <v>0</v>
      </c>
    </row>
    <row r="34" spans="1:11" s="76" customFormat="1" ht="12" customHeight="1">
      <c r="A34" s="165"/>
      <c r="B34" s="165"/>
      <c r="C34" s="166" t="s">
        <v>47</v>
      </c>
      <c r="D34" s="167"/>
      <c r="E34" s="193">
        <v>648237</v>
      </c>
      <c r="F34" s="193">
        <v>1153557</v>
      </c>
      <c r="G34" s="169">
        <f t="shared" si="5"/>
        <v>-505320</v>
      </c>
      <c r="H34" s="170">
        <f t="shared" si="9"/>
        <v>-43.8</v>
      </c>
      <c r="I34" s="171">
        <f t="shared" si="6"/>
        <v>0.2295</v>
      </c>
      <c r="J34" s="172">
        <f t="shared" si="7"/>
        <v>0.3592</v>
      </c>
      <c r="K34" s="164">
        <f t="shared" si="8"/>
        <v>-0.1297</v>
      </c>
    </row>
    <row r="35" spans="1:11" s="76" customFormat="1" ht="12" customHeight="1">
      <c r="A35" s="165"/>
      <c r="B35" s="165"/>
      <c r="C35" s="166" t="s">
        <v>48</v>
      </c>
      <c r="D35" s="167"/>
      <c r="E35" s="193"/>
      <c r="F35" s="193"/>
      <c r="G35" s="169">
        <f t="shared" si="5"/>
        <v>0</v>
      </c>
      <c r="H35" s="170" t="e">
        <f t="shared" si="9"/>
        <v>#DIV/0!</v>
      </c>
      <c r="I35" s="171">
        <f t="shared" si="6"/>
        <v>0</v>
      </c>
      <c r="J35" s="172">
        <f t="shared" si="7"/>
        <v>0</v>
      </c>
      <c r="K35" s="164">
        <f t="shared" si="8"/>
        <v>0</v>
      </c>
    </row>
    <row r="36" spans="1:11" s="76" customFormat="1" ht="12" customHeight="1">
      <c r="A36" s="165"/>
      <c r="B36" s="165"/>
      <c r="C36" s="166" t="s">
        <v>49</v>
      </c>
      <c r="D36" s="167"/>
      <c r="E36" s="193"/>
      <c r="F36" s="193"/>
      <c r="G36" s="169">
        <f t="shared" si="5"/>
        <v>0</v>
      </c>
      <c r="H36" s="170" t="e">
        <f t="shared" si="9"/>
        <v>#DIV/0!</v>
      </c>
      <c r="I36" s="171">
        <f t="shared" si="6"/>
        <v>0</v>
      </c>
      <c r="J36" s="172">
        <f t="shared" si="7"/>
        <v>0</v>
      </c>
      <c r="K36" s="164">
        <f t="shared" si="8"/>
        <v>0</v>
      </c>
    </row>
    <row r="37" spans="1:11" s="76" customFormat="1" ht="12" customHeight="1">
      <c r="A37" s="165"/>
      <c r="B37" s="165"/>
      <c r="C37" s="166" t="s">
        <v>50</v>
      </c>
      <c r="D37" s="167"/>
      <c r="E37" s="193"/>
      <c r="F37" s="193"/>
      <c r="G37" s="169">
        <f t="shared" si="5"/>
        <v>0</v>
      </c>
      <c r="H37" s="170" t="e">
        <f t="shared" si="9"/>
        <v>#DIV/0!</v>
      </c>
      <c r="I37" s="171">
        <f t="shared" si="6"/>
        <v>0</v>
      </c>
      <c r="J37" s="172">
        <f t="shared" si="7"/>
        <v>0</v>
      </c>
      <c r="K37" s="164">
        <f t="shared" si="8"/>
        <v>0</v>
      </c>
    </row>
    <row r="38" spans="1:11" s="76" customFormat="1" ht="12" customHeight="1">
      <c r="A38" s="165"/>
      <c r="B38" s="165"/>
      <c r="C38" s="166" t="s">
        <v>319</v>
      </c>
      <c r="D38" s="167"/>
      <c r="E38" s="193"/>
      <c r="F38" s="193"/>
      <c r="G38" s="169">
        <f t="shared" si="5"/>
        <v>0</v>
      </c>
      <c r="H38" s="170" t="e">
        <f t="shared" si="9"/>
        <v>#DIV/0!</v>
      </c>
      <c r="I38" s="171">
        <f t="shared" si="6"/>
        <v>0</v>
      </c>
      <c r="J38" s="172">
        <f t="shared" si="7"/>
        <v>0</v>
      </c>
      <c r="K38" s="164">
        <f t="shared" si="8"/>
        <v>0</v>
      </c>
    </row>
    <row r="39" spans="1:11" s="76" customFormat="1" ht="12" customHeight="1">
      <c r="A39" s="165"/>
      <c r="B39" s="165"/>
      <c r="C39" s="166" t="s">
        <v>320</v>
      </c>
      <c r="D39" s="167"/>
      <c r="E39" s="193"/>
      <c r="F39" s="193"/>
      <c r="G39" s="169">
        <f t="shared" si="5"/>
        <v>0</v>
      </c>
      <c r="H39" s="170" t="e">
        <f t="shared" si="9"/>
        <v>#DIV/0!</v>
      </c>
      <c r="I39" s="171">
        <f t="shared" si="6"/>
        <v>0</v>
      </c>
      <c r="J39" s="172">
        <f t="shared" si="7"/>
        <v>0</v>
      </c>
      <c r="K39" s="164">
        <f t="shared" si="8"/>
        <v>0</v>
      </c>
    </row>
    <row r="40" spans="1:11" s="76" customFormat="1" ht="12" customHeight="1">
      <c r="A40" s="165"/>
      <c r="B40" s="165"/>
      <c r="C40" s="166" t="s">
        <v>51</v>
      </c>
      <c r="D40" s="167"/>
      <c r="E40" s="193"/>
      <c r="F40" s="193"/>
      <c r="G40" s="169">
        <f t="shared" si="5"/>
        <v>0</v>
      </c>
      <c r="H40" s="170" t="e">
        <f t="shared" si="9"/>
        <v>#DIV/0!</v>
      </c>
      <c r="I40" s="171">
        <f t="shared" si="6"/>
        <v>0</v>
      </c>
      <c r="J40" s="172">
        <f t="shared" si="7"/>
        <v>0</v>
      </c>
      <c r="K40" s="164">
        <f t="shared" si="8"/>
        <v>0</v>
      </c>
    </row>
    <row r="41" spans="1:11" s="76" customFormat="1" ht="12" customHeight="1">
      <c r="A41" s="165"/>
      <c r="B41" s="165"/>
      <c r="C41" s="166" t="s">
        <v>52</v>
      </c>
      <c r="D41" s="167"/>
      <c r="E41" s="194"/>
      <c r="F41" s="194"/>
      <c r="G41" s="169">
        <f t="shared" si="5"/>
        <v>0</v>
      </c>
      <c r="H41" s="170" t="e">
        <f t="shared" si="9"/>
        <v>#DIV/0!</v>
      </c>
      <c r="I41" s="171">
        <f t="shared" si="6"/>
        <v>0</v>
      </c>
      <c r="J41" s="172">
        <f t="shared" si="7"/>
        <v>0</v>
      </c>
      <c r="K41" s="164">
        <f t="shared" si="8"/>
        <v>0</v>
      </c>
    </row>
    <row r="42" spans="1:11" s="76" customFormat="1" ht="12" customHeight="1">
      <c r="A42" s="165"/>
      <c r="B42" s="165"/>
      <c r="C42" s="166" t="s">
        <v>53</v>
      </c>
      <c r="D42" s="167"/>
      <c r="E42" s="194"/>
      <c r="F42" s="194"/>
      <c r="G42" s="169">
        <f t="shared" si="5"/>
        <v>0</v>
      </c>
      <c r="H42" s="170" t="e">
        <f t="shared" si="9"/>
        <v>#DIV/0!</v>
      </c>
      <c r="I42" s="171">
        <f t="shared" si="6"/>
        <v>0</v>
      </c>
      <c r="J42" s="172">
        <f t="shared" si="7"/>
        <v>0</v>
      </c>
      <c r="K42" s="164">
        <f t="shared" si="8"/>
        <v>0</v>
      </c>
    </row>
    <row r="43" spans="1:11" s="76" customFormat="1" ht="12" customHeight="1">
      <c r="A43" s="173"/>
      <c r="B43" s="173"/>
      <c r="C43" s="468" t="s">
        <v>321</v>
      </c>
      <c r="D43" s="469"/>
      <c r="E43" s="470"/>
      <c r="F43" s="470"/>
      <c r="G43" s="176">
        <f t="shared" si="5"/>
        <v>0</v>
      </c>
      <c r="H43" s="170" t="e">
        <f t="shared" si="9"/>
        <v>#DIV/0!</v>
      </c>
      <c r="I43" s="171">
        <f t="shared" si="6"/>
        <v>0</v>
      </c>
      <c r="J43" s="172">
        <f t="shared" si="7"/>
        <v>0</v>
      </c>
      <c r="K43" s="177">
        <f t="shared" si="8"/>
        <v>0</v>
      </c>
    </row>
    <row r="44" spans="1:11" s="76" customFormat="1" ht="12" customHeight="1">
      <c r="A44" s="447"/>
      <c r="B44" s="447"/>
      <c r="C44" s="174" t="s">
        <v>330</v>
      </c>
      <c r="D44" s="175"/>
      <c r="E44" s="195"/>
      <c r="F44" s="195"/>
      <c r="G44" s="176">
        <f>SUM(E44-F44)</f>
        <v>0</v>
      </c>
      <c r="H44" s="170" t="e">
        <f>E44/F44*100-100</f>
        <v>#DIV/0!</v>
      </c>
      <c r="I44" s="171">
        <f>E44/$E$64</f>
        <v>0</v>
      </c>
      <c r="J44" s="172">
        <f>F44/$F$64</f>
        <v>0</v>
      </c>
      <c r="K44" s="177">
        <f>SUM(I44-J44)</f>
        <v>0</v>
      </c>
    </row>
    <row r="45" spans="1:11" s="76" customFormat="1" ht="12">
      <c r="A45" s="188"/>
      <c r="B45" s="188"/>
      <c r="C45" s="179" t="s">
        <v>25</v>
      </c>
      <c r="D45" s="180"/>
      <c r="E45" s="196">
        <f>SUM(E31:E44)</f>
        <v>648237</v>
      </c>
      <c r="F45" s="196">
        <f>SUM(F31:F44)</f>
        <v>1153557</v>
      </c>
      <c r="G45" s="190">
        <f>SUM(E45-F45)</f>
        <v>-505320</v>
      </c>
      <c r="H45" s="191">
        <f>E45/F45*100-100</f>
        <v>-43.8</v>
      </c>
      <c r="I45" s="192">
        <f>SUM(I29:I44)</f>
        <v>0.2295</v>
      </c>
      <c r="J45" s="192">
        <f>SUM(J29:J44)</f>
        <v>0.3592</v>
      </c>
      <c r="K45" s="192">
        <f>SUM(K29:K44)</f>
        <v>-0.1297</v>
      </c>
    </row>
    <row r="46" spans="1:11" s="27" customFormat="1" ht="12">
      <c r="A46" s="338"/>
      <c r="B46" s="338" t="s">
        <v>54</v>
      </c>
      <c r="C46" s="339"/>
      <c r="D46" s="9"/>
      <c r="E46" s="111"/>
      <c r="F46" s="111"/>
      <c r="G46" s="328"/>
      <c r="H46" s="329"/>
      <c r="I46" s="330"/>
      <c r="J46" s="331"/>
      <c r="K46" s="332"/>
    </row>
    <row r="47" spans="1:11" s="76" customFormat="1" ht="12" customHeight="1">
      <c r="A47" s="343"/>
      <c r="B47" s="343"/>
      <c r="C47" s="344" t="s">
        <v>45</v>
      </c>
      <c r="D47" s="345"/>
      <c r="E47" s="327"/>
      <c r="F47" s="327"/>
      <c r="G47" s="185">
        <f aca="true" t="shared" si="10" ref="G47:G64">SUM(E47-F47)</f>
        <v>0</v>
      </c>
      <c r="H47" s="333" t="e">
        <f>E47/F47*100-100</f>
        <v>#DIV/0!</v>
      </c>
      <c r="I47" s="334">
        <f aca="true" t="shared" si="11" ref="I47:I61">E47/$E$64</f>
        <v>0</v>
      </c>
      <c r="J47" s="335">
        <f aca="true" t="shared" si="12" ref="J47:J61">F47/$F$64</f>
        <v>0</v>
      </c>
      <c r="K47" s="187">
        <f aca="true" t="shared" si="13" ref="K47:K59">SUM(I47-J47)</f>
        <v>0</v>
      </c>
    </row>
    <row r="48" spans="1:11" s="76" customFormat="1" ht="12" customHeight="1">
      <c r="A48" s="165"/>
      <c r="B48" s="165"/>
      <c r="C48" s="166" t="s">
        <v>46</v>
      </c>
      <c r="D48" s="167"/>
      <c r="E48" s="168"/>
      <c r="F48" s="168"/>
      <c r="G48" s="169">
        <f t="shared" si="10"/>
        <v>0</v>
      </c>
      <c r="H48" s="150" t="e">
        <f aca="true" t="shared" si="14" ref="H48:H59">E48/F48*100-100</f>
        <v>#DIV/0!</v>
      </c>
      <c r="I48" s="171">
        <f t="shared" si="11"/>
        <v>0</v>
      </c>
      <c r="J48" s="172">
        <f t="shared" si="12"/>
        <v>0</v>
      </c>
      <c r="K48" s="164">
        <f t="shared" si="13"/>
        <v>0</v>
      </c>
    </row>
    <row r="49" spans="1:11" s="76" customFormat="1" ht="12" customHeight="1">
      <c r="A49" s="165"/>
      <c r="B49" s="165"/>
      <c r="C49" s="166" t="s">
        <v>55</v>
      </c>
      <c r="D49" s="167"/>
      <c r="E49" s="193"/>
      <c r="F49" s="193"/>
      <c r="G49" s="169">
        <f t="shared" si="10"/>
        <v>0</v>
      </c>
      <c r="H49" s="150" t="e">
        <f t="shared" si="14"/>
        <v>#DIV/0!</v>
      </c>
      <c r="I49" s="171">
        <f t="shared" si="11"/>
        <v>0</v>
      </c>
      <c r="J49" s="172">
        <f t="shared" si="12"/>
        <v>0</v>
      </c>
      <c r="K49" s="164">
        <f t="shared" si="13"/>
        <v>0</v>
      </c>
    </row>
    <row r="50" spans="1:11" s="76" customFormat="1" ht="12" customHeight="1">
      <c r="A50" s="165"/>
      <c r="B50" s="165"/>
      <c r="C50" s="166" t="s">
        <v>47</v>
      </c>
      <c r="D50" s="167"/>
      <c r="E50" s="193">
        <v>110076</v>
      </c>
      <c r="F50" s="193">
        <v>142362</v>
      </c>
      <c r="G50" s="169">
        <f t="shared" si="10"/>
        <v>-32286</v>
      </c>
      <c r="H50" s="150">
        <f t="shared" si="14"/>
        <v>-22.7</v>
      </c>
      <c r="I50" s="171">
        <f t="shared" si="11"/>
        <v>0.039</v>
      </c>
      <c r="J50" s="172">
        <f t="shared" si="12"/>
        <v>0.0443</v>
      </c>
      <c r="K50" s="164">
        <f t="shared" si="13"/>
        <v>-0.0053</v>
      </c>
    </row>
    <row r="51" spans="1:11" s="76" customFormat="1" ht="12" customHeight="1">
      <c r="A51" s="165"/>
      <c r="B51" s="165"/>
      <c r="C51" s="166" t="s">
        <v>48</v>
      </c>
      <c r="D51" s="167"/>
      <c r="E51" s="193">
        <v>6258</v>
      </c>
      <c r="F51" s="193">
        <v>10788</v>
      </c>
      <c r="G51" s="169">
        <f t="shared" si="10"/>
        <v>-4530</v>
      </c>
      <c r="H51" s="150">
        <f t="shared" si="14"/>
        <v>-42</v>
      </c>
      <c r="I51" s="171">
        <f t="shared" si="11"/>
        <v>0.0022</v>
      </c>
      <c r="J51" s="172">
        <f t="shared" si="12"/>
        <v>0.0034</v>
      </c>
      <c r="K51" s="164">
        <f t="shared" si="13"/>
        <v>-0.0012</v>
      </c>
    </row>
    <row r="52" spans="1:11" s="76" customFormat="1" ht="12" customHeight="1">
      <c r="A52" s="165"/>
      <c r="B52" s="165"/>
      <c r="C52" s="166" t="s">
        <v>49</v>
      </c>
      <c r="D52" s="167"/>
      <c r="E52" s="193">
        <v>55259</v>
      </c>
      <c r="F52" s="193">
        <v>83222</v>
      </c>
      <c r="G52" s="169">
        <f t="shared" si="10"/>
        <v>-27963</v>
      </c>
      <c r="H52" s="150">
        <f t="shared" si="14"/>
        <v>-33.6</v>
      </c>
      <c r="I52" s="171">
        <f t="shared" si="11"/>
        <v>0.0196</v>
      </c>
      <c r="J52" s="172">
        <f t="shared" si="12"/>
        <v>0.0259</v>
      </c>
      <c r="K52" s="164">
        <f t="shared" si="13"/>
        <v>-0.0063</v>
      </c>
    </row>
    <row r="53" spans="1:11" s="76" customFormat="1" ht="12" customHeight="1">
      <c r="A53" s="165"/>
      <c r="B53" s="165"/>
      <c r="C53" s="166" t="s">
        <v>50</v>
      </c>
      <c r="D53" s="167"/>
      <c r="E53" s="193"/>
      <c r="F53" s="193"/>
      <c r="G53" s="169">
        <f t="shared" si="10"/>
        <v>0</v>
      </c>
      <c r="H53" s="150" t="e">
        <f t="shared" si="14"/>
        <v>#DIV/0!</v>
      </c>
      <c r="I53" s="171">
        <f t="shared" si="11"/>
        <v>0</v>
      </c>
      <c r="J53" s="172">
        <f t="shared" si="12"/>
        <v>0</v>
      </c>
      <c r="K53" s="164">
        <f t="shared" si="13"/>
        <v>0</v>
      </c>
    </row>
    <row r="54" spans="1:11" s="76" customFormat="1" ht="12" customHeight="1">
      <c r="A54" s="165"/>
      <c r="B54" s="165"/>
      <c r="C54" s="166" t="s">
        <v>319</v>
      </c>
      <c r="D54" s="167"/>
      <c r="E54" s="193"/>
      <c r="F54" s="193"/>
      <c r="G54" s="169">
        <f t="shared" si="10"/>
        <v>0</v>
      </c>
      <c r="H54" s="150" t="e">
        <f t="shared" si="14"/>
        <v>#DIV/0!</v>
      </c>
      <c r="I54" s="171">
        <f t="shared" si="11"/>
        <v>0</v>
      </c>
      <c r="J54" s="172">
        <f t="shared" si="12"/>
        <v>0</v>
      </c>
      <c r="K54" s="164">
        <f t="shared" si="13"/>
        <v>0</v>
      </c>
    </row>
    <row r="55" spans="1:11" s="76" customFormat="1" ht="12" customHeight="1">
      <c r="A55" s="165"/>
      <c r="B55" s="165"/>
      <c r="C55" s="166" t="s">
        <v>320</v>
      </c>
      <c r="D55" s="167"/>
      <c r="E55" s="193"/>
      <c r="F55" s="193"/>
      <c r="G55" s="169">
        <f t="shared" si="10"/>
        <v>0</v>
      </c>
      <c r="H55" s="150" t="e">
        <f t="shared" si="14"/>
        <v>#DIV/0!</v>
      </c>
      <c r="I55" s="171">
        <f t="shared" si="11"/>
        <v>0</v>
      </c>
      <c r="J55" s="172">
        <f t="shared" si="12"/>
        <v>0</v>
      </c>
      <c r="K55" s="164">
        <f t="shared" si="13"/>
        <v>0</v>
      </c>
    </row>
    <row r="56" spans="1:11" s="76" customFormat="1" ht="19.5" customHeight="1">
      <c r="A56" s="165"/>
      <c r="B56" s="165"/>
      <c r="C56" s="166" t="s">
        <v>322</v>
      </c>
      <c r="D56" s="167"/>
      <c r="E56" s="193">
        <v>71710</v>
      </c>
      <c r="F56" s="193">
        <v>75958</v>
      </c>
      <c r="G56" s="169">
        <f t="shared" si="10"/>
        <v>-4248</v>
      </c>
      <c r="H56" s="150">
        <f t="shared" si="14"/>
        <v>-5.6</v>
      </c>
      <c r="I56" s="171">
        <f t="shared" si="11"/>
        <v>0.0254</v>
      </c>
      <c r="J56" s="172">
        <f t="shared" si="12"/>
        <v>0.0237</v>
      </c>
      <c r="K56" s="164">
        <f t="shared" si="13"/>
        <v>0.0017</v>
      </c>
    </row>
    <row r="57" spans="1:11" s="76" customFormat="1" ht="12" customHeight="1">
      <c r="A57" s="165"/>
      <c r="B57" s="165"/>
      <c r="C57" s="166" t="s">
        <v>52</v>
      </c>
      <c r="D57" s="167"/>
      <c r="E57" s="193">
        <v>98590</v>
      </c>
      <c r="F57" s="193">
        <v>103905</v>
      </c>
      <c r="G57" s="169">
        <f t="shared" si="10"/>
        <v>-5315</v>
      </c>
      <c r="H57" s="150">
        <f t="shared" si="14"/>
        <v>-5.1</v>
      </c>
      <c r="I57" s="171">
        <f t="shared" si="11"/>
        <v>0.0349</v>
      </c>
      <c r="J57" s="172">
        <f t="shared" si="12"/>
        <v>0.0324</v>
      </c>
      <c r="K57" s="164">
        <f t="shared" si="13"/>
        <v>0.0025</v>
      </c>
    </row>
    <row r="58" spans="1:11" s="76" customFormat="1" ht="12" customHeight="1">
      <c r="A58" s="165"/>
      <c r="B58" s="165"/>
      <c r="C58" s="166" t="s">
        <v>53</v>
      </c>
      <c r="D58" s="167"/>
      <c r="E58" s="193"/>
      <c r="F58" s="193"/>
      <c r="G58" s="169">
        <f t="shared" si="10"/>
        <v>0</v>
      </c>
      <c r="H58" s="150" t="e">
        <f>E58/F58*100-100</f>
        <v>#DIV/0!</v>
      </c>
      <c r="I58" s="171">
        <f t="shared" si="11"/>
        <v>0</v>
      </c>
      <c r="J58" s="172">
        <f t="shared" si="12"/>
        <v>0</v>
      </c>
      <c r="K58" s="164">
        <f t="shared" si="13"/>
        <v>0</v>
      </c>
    </row>
    <row r="59" spans="1:11" s="76" customFormat="1" ht="12" customHeight="1">
      <c r="A59" s="173"/>
      <c r="B59" s="173"/>
      <c r="C59" s="174" t="s">
        <v>321</v>
      </c>
      <c r="D59" s="175"/>
      <c r="E59" s="198"/>
      <c r="F59" s="198"/>
      <c r="G59" s="176">
        <f t="shared" si="10"/>
        <v>0</v>
      </c>
      <c r="H59" s="150" t="e">
        <f t="shared" si="14"/>
        <v>#DIV/0!</v>
      </c>
      <c r="I59" s="171">
        <f t="shared" si="11"/>
        <v>0</v>
      </c>
      <c r="J59" s="172">
        <f t="shared" si="12"/>
        <v>0</v>
      </c>
      <c r="K59" s="177">
        <f t="shared" si="13"/>
        <v>0</v>
      </c>
    </row>
    <row r="60" spans="1:11" s="76" customFormat="1" ht="12" customHeight="1">
      <c r="A60" s="447"/>
      <c r="B60" s="447"/>
      <c r="C60" s="479" t="s">
        <v>323</v>
      </c>
      <c r="D60" s="480"/>
      <c r="E60" s="481">
        <v>116011</v>
      </c>
      <c r="F60" s="481">
        <v>109924</v>
      </c>
      <c r="G60" s="169">
        <f>SUM(E60-F60)</f>
        <v>6087</v>
      </c>
      <c r="H60" s="150">
        <f>E60/F60*100-100</f>
        <v>5.5</v>
      </c>
      <c r="I60" s="171">
        <f>E60/$E$64</f>
        <v>0.0411</v>
      </c>
      <c r="J60" s="172">
        <f t="shared" si="12"/>
        <v>0.0342</v>
      </c>
      <c r="K60" s="164">
        <f>SUM(I60-J60)</f>
        <v>0.0069</v>
      </c>
    </row>
    <row r="61" spans="1:11" s="76" customFormat="1" ht="12" customHeight="1">
      <c r="A61" s="447"/>
      <c r="B61" s="447"/>
      <c r="C61" s="448" t="s">
        <v>324</v>
      </c>
      <c r="D61" s="449"/>
      <c r="E61" s="450"/>
      <c r="F61" s="450"/>
      <c r="G61" s="169">
        <f>SUM(E61-F61)</f>
        <v>0</v>
      </c>
      <c r="H61" s="150" t="e">
        <f>E61/F61*100-100</f>
        <v>#DIV/0!</v>
      </c>
      <c r="I61" s="171">
        <f t="shared" si="11"/>
        <v>0</v>
      </c>
      <c r="J61" s="172">
        <f t="shared" si="12"/>
        <v>0</v>
      </c>
      <c r="K61" s="164">
        <f>SUM(I61-J61)</f>
        <v>0</v>
      </c>
    </row>
    <row r="62" spans="1:11" s="27" customFormat="1" ht="12.75">
      <c r="A62" s="536" t="s">
        <v>26</v>
      </c>
      <c r="B62" s="537"/>
      <c r="C62" s="537"/>
      <c r="D62" s="24"/>
      <c r="E62" s="109">
        <f>SUM(E47:E61)</f>
        <v>457904</v>
      </c>
      <c r="F62" s="109">
        <f>SUM(F47:F61)</f>
        <v>526159</v>
      </c>
      <c r="G62" s="143">
        <f t="shared" si="10"/>
        <v>-68255</v>
      </c>
      <c r="H62" s="147">
        <f>E62/F62*100-100</f>
        <v>-13</v>
      </c>
      <c r="I62" s="148">
        <f>SUM(I46:I61)</f>
        <v>0.1622</v>
      </c>
      <c r="J62" s="148">
        <f>SUM(J46:J61)</f>
        <v>0.1639</v>
      </c>
      <c r="K62" s="148">
        <f>SUM(K46:K59)</f>
        <v>-0.0086</v>
      </c>
    </row>
    <row r="63" spans="1:11" s="27" customFormat="1" ht="15" customHeight="1">
      <c r="A63" s="34" t="s">
        <v>56</v>
      </c>
      <c r="B63" s="34"/>
      <c r="C63" s="23"/>
      <c r="D63" s="24"/>
      <c r="E63" s="109">
        <f>E62+E45</f>
        <v>1106141</v>
      </c>
      <c r="F63" s="109">
        <f>F62+F45</f>
        <v>1679716</v>
      </c>
      <c r="G63" s="143">
        <f t="shared" si="10"/>
        <v>-573575</v>
      </c>
      <c r="H63" s="147">
        <f>E63/F63*100-100</f>
        <v>-34.1</v>
      </c>
      <c r="I63" s="148">
        <f>SUM(I62,I45)</f>
        <v>0.3917</v>
      </c>
      <c r="J63" s="148">
        <f>SUM(J62,J45)</f>
        <v>0.5231</v>
      </c>
      <c r="K63" s="148">
        <f>SUM(K62,K45)</f>
        <v>-0.1383</v>
      </c>
    </row>
    <row r="64" spans="1:11" s="27" customFormat="1" ht="14.25" customHeight="1">
      <c r="A64" s="34" t="s">
        <v>30</v>
      </c>
      <c r="B64" s="34"/>
      <c r="C64" s="23"/>
      <c r="D64" s="24"/>
      <c r="E64" s="109">
        <f>E63+E28+E23</f>
        <v>2824670</v>
      </c>
      <c r="F64" s="109">
        <f>F63+F28+F23</f>
        <v>3211697</v>
      </c>
      <c r="G64" s="143">
        <f t="shared" si="10"/>
        <v>-387027</v>
      </c>
      <c r="H64" s="147">
        <f>E64/F64*100-100</f>
        <v>-12.1</v>
      </c>
      <c r="I64" s="148">
        <f>SUM(I63,I28,I23)</f>
        <v>1.0001</v>
      </c>
      <c r="J64" s="148">
        <f>SUM(J63,J28,J23)</f>
        <v>1.0001</v>
      </c>
      <c r="K64" s="148">
        <f>SUM(I64-J64)</f>
        <v>0</v>
      </c>
    </row>
    <row r="65" spans="3:6" s="3" customFormat="1" ht="12.75">
      <c r="C65" s="259"/>
      <c r="D65" s="259">
        <f>IF(E64&lt;&gt;Aktīvs!E71,"Aktīvs nesakrīt ar pasīvu par","")</f>
      </c>
      <c r="E65" s="260">
        <f>SUM(E64-Aktīvs!E71)</f>
        <v>0</v>
      </c>
      <c r="F65" s="260">
        <f>SUM(F64-Aktīvs!F71)</f>
        <v>0</v>
      </c>
    </row>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sheetData>
  <sheetProtection/>
  <mergeCells count="13">
    <mergeCell ref="C4:K4"/>
    <mergeCell ref="A62:C62"/>
    <mergeCell ref="A8:C8"/>
    <mergeCell ref="A6:C7"/>
    <mergeCell ref="D6:D7"/>
    <mergeCell ref="E6:E7"/>
    <mergeCell ref="F6:F7"/>
    <mergeCell ref="C2:F2"/>
    <mergeCell ref="C3:F3"/>
    <mergeCell ref="I2:K2"/>
    <mergeCell ref="G3:H3"/>
    <mergeCell ref="I3:K3"/>
    <mergeCell ref="G2:H2"/>
  </mergeCells>
  <conditionalFormatting sqref="I2:K2 E65:F65">
    <cfRule type="cellIs" priority="1" dxfId="9" operator="equal" stopIfTrue="1">
      <formula>0</formula>
    </cfRule>
  </conditionalFormatting>
  <conditionalFormatting sqref="I7:J7 E6:F7">
    <cfRule type="cellIs" priority="2" dxfId="11" operator="equal" stopIfTrue="1">
      <formula>0</formula>
    </cfRule>
  </conditionalFormatting>
  <printOptions horizontalCentered="1"/>
  <pageMargins left="0.37" right="0.1968503937007874" top="0.78" bottom="0.95" header="0.5905511811023623" footer="0.29"/>
  <pageSetup fitToHeight="3" fitToWidth="3" horizontalDpi="600" verticalDpi="600" orientation="landscape" paperSize="9" r:id="rId1"/>
  <headerFooter alignWithMargins="0">
    <oddHeader>&amp;R
</oddHeader>
    <oddFooter>&amp;LIzpildīja__________________
                        &amp;8/Paraksts/&amp;CPārbaudīja________________
             &amp;8 /Paraksts/&amp;R&amp;D/&amp;T/&amp;P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IU67"/>
  <sheetViews>
    <sheetView zoomScale="90" zoomScaleNormal="90" zoomScaleSheetLayoutView="75" zoomScalePageLayoutView="0" workbookViewId="0" topLeftCell="A1">
      <pane xSplit="12" ySplit="2" topLeftCell="P18" activePane="bottomRight" state="frozen"/>
      <selection pane="topLeft" activeCell="A15" sqref="A15:B15"/>
      <selection pane="topRight" activeCell="A15" sqref="A15:B15"/>
      <selection pane="bottomLeft" activeCell="A15" sqref="A15:B15"/>
      <selection pane="bottomRight" activeCell="B28" sqref="B28:C33"/>
    </sheetView>
  </sheetViews>
  <sheetFormatPr defaultColWidth="9.33203125" defaultRowHeight="12.75"/>
  <cols>
    <col min="1" max="1" width="41.16015625" style="0" customWidth="1"/>
    <col min="2" max="4" width="11.5" style="0" customWidth="1"/>
    <col min="5" max="5" width="15" style="0" customWidth="1"/>
    <col min="7" max="7" width="9" style="0" customWidth="1"/>
    <col min="8" max="8" width="8.83203125" style="0" customWidth="1"/>
    <col min="9" max="9" width="8.5" style="0" customWidth="1"/>
    <col min="10" max="10" width="13.66015625" style="0" customWidth="1"/>
    <col min="11" max="11" width="14" style="0" customWidth="1"/>
    <col min="12" max="12" width="12.16015625" style="0" customWidth="1"/>
    <col min="13" max="13" width="10.66015625" style="0" customWidth="1"/>
    <col min="14" max="15" width="14" style="0" customWidth="1"/>
  </cols>
  <sheetData>
    <row r="1" ht="13.5" thickBot="1"/>
    <row r="2" spans="1:12" s="154" customFormat="1" ht="15.75">
      <c r="A2" s="512" t="str">
        <f>'Inform.ievad.'!C3</f>
        <v>SIA"Daugavpils autobusu parks"</v>
      </c>
      <c r="B2" s="494"/>
      <c r="C2" s="494"/>
      <c r="D2" s="494"/>
      <c r="E2" s="494"/>
      <c r="F2" s="500" t="str">
        <f>'Inform.ievad.'!C5</f>
        <v>2020</v>
      </c>
      <c r="G2" s="501"/>
      <c r="H2" s="501"/>
      <c r="I2" s="530" t="str">
        <f>'Inform.ievad.'!C8</f>
        <v>Finanšu analīze</v>
      </c>
      <c r="J2" s="530"/>
      <c r="K2" s="531"/>
      <c r="L2" s="399"/>
    </row>
    <row r="3" spans="1:11" s="154" customFormat="1" ht="12" customHeight="1">
      <c r="A3" s="495" t="s">
        <v>283</v>
      </c>
      <c r="B3" s="496"/>
      <c r="C3" s="496"/>
      <c r="D3" s="496"/>
      <c r="E3" s="496"/>
      <c r="F3" s="532" t="s">
        <v>171</v>
      </c>
      <c r="G3" s="532"/>
      <c r="H3" s="532"/>
      <c r="I3" s="532" t="s">
        <v>284</v>
      </c>
      <c r="J3" s="532"/>
      <c r="K3" s="533"/>
    </row>
    <row r="4" spans="1:11" s="154" customFormat="1" ht="15" customHeight="1" thickBot="1">
      <c r="A4" s="541" t="s">
        <v>268</v>
      </c>
      <c r="B4" s="542"/>
      <c r="C4" s="542"/>
      <c r="D4" s="542"/>
      <c r="E4" s="542"/>
      <c r="F4" s="542"/>
      <c r="G4" s="542"/>
      <c r="H4" s="542"/>
      <c r="I4" s="542"/>
      <c r="J4" s="542"/>
      <c r="K4" s="543"/>
    </row>
    <row r="5" spans="1:16" s="240" customFormat="1" ht="21" customHeight="1" thickBot="1">
      <c r="A5" s="322"/>
      <c r="B5" s="323"/>
      <c r="C5" s="244"/>
      <c r="D5" s="244"/>
      <c r="E5" s="239"/>
      <c r="F5" s="239"/>
      <c r="G5" s="239"/>
      <c r="H5" s="239"/>
      <c r="I5" s="239"/>
      <c r="J5" s="239"/>
      <c r="K5" s="239"/>
      <c r="N5" s="218"/>
      <c r="O5" s="154"/>
      <c r="P5" s="154"/>
    </row>
    <row r="6" spans="1:17" ht="30" customHeight="1" thickBot="1">
      <c r="A6" s="231" t="s">
        <v>59</v>
      </c>
      <c r="B6" s="232" t="str">
        <f>PZA!E6</f>
        <v>01.01.-30.09.2020</v>
      </c>
      <c r="C6" s="232" t="str">
        <f>PZA!F6</f>
        <v>01.01.-30.09.2019</v>
      </c>
      <c r="D6" s="233" t="s">
        <v>153</v>
      </c>
      <c r="E6" s="262" t="s">
        <v>200</v>
      </c>
      <c r="F6" s="539" t="s">
        <v>100</v>
      </c>
      <c r="G6" s="539"/>
      <c r="H6" s="539"/>
      <c r="I6" s="539"/>
      <c r="J6" s="539"/>
      <c r="K6" s="540"/>
      <c r="N6" s="218"/>
      <c r="O6" s="154"/>
      <c r="P6" s="154"/>
      <c r="Q6" s="31"/>
    </row>
    <row r="7" spans="1:17" ht="16.5" customHeight="1">
      <c r="A7" s="548" t="s">
        <v>60</v>
      </c>
      <c r="B7" s="549"/>
      <c r="C7" s="549"/>
      <c r="D7" s="549"/>
      <c r="E7" s="550"/>
      <c r="F7" s="562"/>
      <c r="G7" s="562"/>
      <c r="H7" s="562"/>
      <c r="I7" s="562"/>
      <c r="J7" s="562"/>
      <c r="K7" s="563"/>
      <c r="N7" s="218"/>
      <c r="O7" s="154"/>
      <c r="P7" s="154"/>
      <c r="Q7" s="45"/>
    </row>
    <row r="8" spans="1:17" s="5" customFormat="1" ht="27" customHeight="1">
      <c r="A8" s="270" t="s">
        <v>201</v>
      </c>
      <c r="B8" s="58">
        <f>SUM(Aktīvs!E70/Pasīvs!E62)</f>
        <v>1.79</v>
      </c>
      <c r="C8" s="58">
        <f>SUM(Aktīvs!F70/Pasīvs!F62)</f>
        <v>1.53</v>
      </c>
      <c r="D8" s="58">
        <f>SUM(B8-C8)</f>
        <v>0.26</v>
      </c>
      <c r="E8" s="263" t="s">
        <v>203</v>
      </c>
      <c r="F8" s="551"/>
      <c r="G8" s="552"/>
      <c r="H8" s="552"/>
      <c r="I8" s="552"/>
      <c r="J8" s="552"/>
      <c r="K8" s="553"/>
      <c r="O8" s="154"/>
      <c r="P8" s="154"/>
      <c r="Q8" s="30"/>
    </row>
    <row r="9" spans="1:16" s="289" customFormat="1" ht="18.75" customHeight="1">
      <c r="A9" s="271" t="s">
        <v>202</v>
      </c>
      <c r="B9" s="287">
        <f>SUM(Aktīvs!E70-Aktīvs!E49)/Pasīvs!E62</f>
        <v>1.55</v>
      </c>
      <c r="C9" s="287">
        <f>SUM(Aktīvs!F70-Aktīvs!F49)/Pasīvs!F62</f>
        <v>1.32</v>
      </c>
      <c r="D9" s="287">
        <f>SUM(B9-C9)</f>
        <v>0.23</v>
      </c>
      <c r="E9" s="293" t="s">
        <v>204</v>
      </c>
      <c r="F9" s="559"/>
      <c r="G9" s="560"/>
      <c r="H9" s="560"/>
      <c r="I9" s="560"/>
      <c r="J9" s="560"/>
      <c r="K9" s="561"/>
      <c r="N9" s="218"/>
      <c r="O9" s="154"/>
      <c r="P9" s="154"/>
    </row>
    <row r="10" spans="1:16" s="289" customFormat="1" ht="21.75" customHeight="1" thickBot="1">
      <c r="A10" s="430" t="s">
        <v>246</v>
      </c>
      <c r="B10" s="291">
        <f>SUM(Aktīvs!E69+Aktīvs!E67)/Pasīvs!E62</f>
        <v>1.37</v>
      </c>
      <c r="C10" s="291">
        <f>SUM(Aktīvs!F69+Aktīvs!F67)/Pasīvs!F62</f>
        <v>1.04</v>
      </c>
      <c r="D10" s="291">
        <f>SUM(B10-C10)</f>
        <v>0.33</v>
      </c>
      <c r="E10" s="294" t="s">
        <v>205</v>
      </c>
      <c r="F10" s="554"/>
      <c r="G10" s="555"/>
      <c r="H10" s="555"/>
      <c r="I10" s="555"/>
      <c r="J10" s="555"/>
      <c r="K10" s="556"/>
      <c r="N10" s="218"/>
      <c r="O10" s="154"/>
      <c r="P10" s="154"/>
    </row>
    <row r="11" spans="1:16" ht="23.25" customHeight="1" thickBot="1">
      <c r="A11" s="219"/>
      <c r="B11" s="220"/>
      <c r="C11" s="220"/>
      <c r="D11" s="220"/>
      <c r="E11" s="221"/>
      <c r="F11" s="299"/>
      <c r="G11" s="299"/>
      <c r="H11" s="299"/>
      <c r="I11" s="299"/>
      <c r="J11" s="299"/>
      <c r="K11" s="299"/>
      <c r="N11" s="218"/>
      <c r="O11" s="154"/>
      <c r="P11" s="154"/>
    </row>
    <row r="12" spans="1:16" ht="18.75" customHeight="1">
      <c r="A12" s="548" t="s">
        <v>215</v>
      </c>
      <c r="B12" s="549"/>
      <c r="C12" s="549"/>
      <c r="D12" s="550"/>
      <c r="E12" s="228"/>
      <c r="F12" s="544"/>
      <c r="G12" s="544"/>
      <c r="H12" s="544"/>
      <c r="I12" s="544"/>
      <c r="J12" s="544"/>
      <c r="K12" s="545"/>
      <c r="O12" s="154"/>
      <c r="P12" s="154"/>
    </row>
    <row r="13" spans="1:16" s="289" customFormat="1" ht="23.25" customHeight="1">
      <c r="A13" s="286" t="s">
        <v>216</v>
      </c>
      <c r="B13" s="287">
        <f>Pasīvs!E63/Pasīvs!E64</f>
        <v>0.39</v>
      </c>
      <c r="C13" s="287">
        <f>SUM(Pasīvs!F63/Pasīvs!F64)</f>
        <v>0.52</v>
      </c>
      <c r="D13" s="287">
        <f>SUM(B13-C13)</f>
        <v>-0.13</v>
      </c>
      <c r="E13" s="288">
        <v>0.5</v>
      </c>
      <c r="F13" s="546"/>
      <c r="G13" s="546"/>
      <c r="H13" s="546"/>
      <c r="I13" s="546"/>
      <c r="J13" s="546"/>
      <c r="K13" s="547"/>
      <c r="O13" s="154"/>
      <c r="P13" s="154"/>
    </row>
    <row r="14" spans="1:16" s="289" customFormat="1" ht="33" customHeight="1">
      <c r="A14" s="286" t="s">
        <v>218</v>
      </c>
      <c r="B14" s="287">
        <f>SUM(Pasīvs!E63/Pasīvs!E23)</f>
        <v>0.64</v>
      </c>
      <c r="C14" s="287">
        <f>SUM(Pasīvs!F63/Pasīvs!F23)</f>
        <v>1.1</v>
      </c>
      <c r="D14" s="287">
        <f>SUM(B14-C14)</f>
        <v>-0.46</v>
      </c>
      <c r="E14" s="288" t="s">
        <v>87</v>
      </c>
      <c r="F14" s="546"/>
      <c r="G14" s="546"/>
      <c r="H14" s="546"/>
      <c r="I14" s="546"/>
      <c r="J14" s="546"/>
      <c r="K14" s="547"/>
      <c r="O14" s="154"/>
      <c r="P14" s="154"/>
    </row>
    <row r="15" spans="1:16" s="289" customFormat="1" ht="42.75" customHeight="1" thickBot="1">
      <c r="A15" s="290" t="s">
        <v>217</v>
      </c>
      <c r="B15" s="291">
        <f>SUM(PZA!E20+PZA!E19)/PZA!E19</f>
        <v>9.08</v>
      </c>
      <c r="C15" s="291">
        <f>SUM(PZA!F20+PZA!F19)/PZA!F19</f>
        <v>-3.03</v>
      </c>
      <c r="D15" s="291">
        <f>SUM(B15-C15)</f>
        <v>12.11</v>
      </c>
      <c r="E15" s="292">
        <v>5</v>
      </c>
      <c r="F15" s="564"/>
      <c r="G15" s="564"/>
      <c r="H15" s="564"/>
      <c r="I15" s="564"/>
      <c r="J15" s="564"/>
      <c r="K15" s="565"/>
      <c r="O15" s="154"/>
      <c r="P15" s="154"/>
    </row>
    <row r="16" spans="1:11" ht="23.25" customHeight="1" thickBot="1">
      <c r="A16" s="27"/>
      <c r="B16" s="223"/>
      <c r="C16" s="29"/>
      <c r="D16" s="29"/>
      <c r="E16" s="29"/>
      <c r="F16" s="299"/>
      <c r="G16" s="299"/>
      <c r="H16" s="299"/>
      <c r="I16" s="299"/>
      <c r="J16" s="299"/>
      <c r="K16" s="299"/>
    </row>
    <row r="17" spans="1:11" ht="24" customHeight="1">
      <c r="A17" s="379" t="s">
        <v>62</v>
      </c>
      <c r="B17" s="228"/>
      <c r="C17" s="228"/>
      <c r="D17" s="228"/>
      <c r="E17" s="228"/>
      <c r="F17" s="544" t="s">
        <v>206</v>
      </c>
      <c r="G17" s="544"/>
      <c r="H17" s="544"/>
      <c r="I17" s="544"/>
      <c r="J17" s="544"/>
      <c r="K17" s="545"/>
    </row>
    <row r="18" spans="1:11" s="5" customFormat="1" ht="33" customHeight="1">
      <c r="A18" s="271" t="s">
        <v>113</v>
      </c>
      <c r="B18" s="71">
        <f>SUM(Pasīvs!E62-Aktīvs!E70)</f>
        <v>-363724</v>
      </c>
      <c r="C18" s="71">
        <f>SUM(Pasīvs!F62-Aktīvs!F70)</f>
        <v>-279289</v>
      </c>
      <c r="D18" s="71">
        <f>SUM(B18-C18)</f>
        <v>-84435</v>
      </c>
      <c r="E18" s="264" t="s">
        <v>88</v>
      </c>
      <c r="F18" s="546"/>
      <c r="G18" s="546"/>
      <c r="H18" s="546"/>
      <c r="I18" s="546"/>
      <c r="J18" s="546"/>
      <c r="K18" s="547"/>
    </row>
    <row r="19" spans="1:11" s="5" customFormat="1" ht="30" customHeight="1">
      <c r="A19" s="271" t="s">
        <v>114</v>
      </c>
      <c r="B19" s="71">
        <f>SUM(Pasīvs!E23-Aktīvs!E40)</f>
        <v>-284513</v>
      </c>
      <c r="C19" s="71">
        <f>SUM(Pasīvs!F23-Aktīvs!F40)</f>
        <v>-874268</v>
      </c>
      <c r="D19" s="71">
        <f>SUM(B19-C19)</f>
        <v>589755</v>
      </c>
      <c r="E19" s="264" t="s">
        <v>88</v>
      </c>
      <c r="F19" s="551"/>
      <c r="G19" s="552"/>
      <c r="H19" s="552"/>
      <c r="I19" s="552"/>
      <c r="J19" s="552"/>
      <c r="K19" s="553"/>
    </row>
    <row r="20" spans="1:11" s="5" customFormat="1" ht="43.5" customHeight="1" thickBot="1">
      <c r="A20" s="272" t="s">
        <v>263</v>
      </c>
      <c r="B20" s="222">
        <f>SUM((Pasīvs!E23+Pasīvs!E45)-Aktīvs!E40)</f>
        <v>363724</v>
      </c>
      <c r="C20" s="222">
        <f>SUM((Pasīvs!F23+Pasīvs!F45)-Aktīvs!F40)</f>
        <v>279289</v>
      </c>
      <c r="D20" s="222">
        <f>SUM(B20-C20)</f>
        <v>84435</v>
      </c>
      <c r="E20" s="265" t="s">
        <v>88</v>
      </c>
      <c r="F20" s="554"/>
      <c r="G20" s="555"/>
      <c r="H20" s="555"/>
      <c r="I20" s="555"/>
      <c r="J20" s="555"/>
      <c r="K20" s="556"/>
    </row>
    <row r="21" spans="1:11" ht="18" customHeight="1" thickBot="1">
      <c r="A21" s="224"/>
      <c r="B21" s="220"/>
      <c r="C21" s="220"/>
      <c r="D21" s="220"/>
      <c r="E21" s="225"/>
      <c r="F21" s="299"/>
      <c r="G21" s="299"/>
      <c r="H21" s="299"/>
      <c r="I21" s="299"/>
      <c r="J21" s="299"/>
      <c r="K21" s="299"/>
    </row>
    <row r="22" spans="1:11" ht="21" customHeight="1">
      <c r="A22" s="227" t="s">
        <v>207</v>
      </c>
      <c r="B22" s="228"/>
      <c r="C22" s="228"/>
      <c r="D22" s="228"/>
      <c r="E22" s="228"/>
      <c r="F22" s="544"/>
      <c r="G22" s="544"/>
      <c r="H22" s="544"/>
      <c r="I22" s="544"/>
      <c r="J22" s="544"/>
      <c r="K22" s="545"/>
    </row>
    <row r="23" spans="1:11" s="5" customFormat="1" ht="22.5" customHeight="1">
      <c r="A23" s="273" t="s">
        <v>210</v>
      </c>
      <c r="B23" s="51">
        <f>PZA!E8/Aktīvs!E71</f>
        <v>0.38</v>
      </c>
      <c r="C23" s="51">
        <f>PZA!F8/Aktīvs!F71</f>
        <v>0.46</v>
      </c>
      <c r="D23" s="52">
        <f aca="true" t="shared" si="0" ref="D23:D37">SUM(B23-C23)</f>
        <v>-0.08</v>
      </c>
      <c r="E23" s="266" t="s">
        <v>211</v>
      </c>
      <c r="F23" s="551"/>
      <c r="G23" s="552"/>
      <c r="H23" s="552"/>
      <c r="I23" s="552"/>
      <c r="J23" s="552"/>
      <c r="K23" s="553"/>
    </row>
    <row r="24" spans="1:11" s="5" customFormat="1" ht="23.25" customHeight="1">
      <c r="A24" s="271" t="s">
        <v>105</v>
      </c>
      <c r="B24" s="57">
        <f>SUM(PZA!E8/Aktīvs!E40)</f>
        <v>0.53</v>
      </c>
      <c r="C24" s="57">
        <f>SUM(PZA!F8/Aktīvs!F40)</f>
        <v>0.61</v>
      </c>
      <c r="D24" s="58">
        <f>SUM(B24-C24)</f>
        <v>-0.08</v>
      </c>
      <c r="E24" s="285" t="s">
        <v>209</v>
      </c>
      <c r="F24" s="546"/>
      <c r="G24" s="546"/>
      <c r="H24" s="546"/>
      <c r="I24" s="546"/>
      <c r="J24" s="546"/>
      <c r="K24" s="547"/>
    </row>
    <row r="25" spans="1:11" s="5" customFormat="1" ht="16.5" customHeight="1">
      <c r="A25" s="274" t="s">
        <v>212</v>
      </c>
      <c r="B25" s="51">
        <f>SUM(PZA!E9/Analīze!B27)</f>
        <v>25.25</v>
      </c>
      <c r="C25" s="51">
        <f>SUM(PZA!F9/Analīze!C27)</f>
        <v>57.06</v>
      </c>
      <c r="D25" s="52">
        <f t="shared" si="0"/>
        <v>-31.81</v>
      </c>
      <c r="E25" s="266">
        <v>7.3</v>
      </c>
      <c r="F25" s="551"/>
      <c r="G25" s="552"/>
      <c r="H25" s="552"/>
      <c r="I25" s="552"/>
      <c r="J25" s="552"/>
      <c r="K25" s="553"/>
    </row>
    <row r="26" spans="1:11" s="5" customFormat="1" ht="12.75">
      <c r="A26" s="275" t="s">
        <v>90</v>
      </c>
      <c r="B26" s="312">
        <f>365/B25</f>
        <v>14.46</v>
      </c>
      <c r="C26" s="312">
        <f>365/C25</f>
        <v>6.4</v>
      </c>
      <c r="D26" s="302">
        <f t="shared" si="0"/>
        <v>8.06</v>
      </c>
      <c r="E26" s="296" t="s">
        <v>85</v>
      </c>
      <c r="F26" s="559"/>
      <c r="G26" s="560"/>
      <c r="H26" s="560"/>
      <c r="I26" s="560"/>
      <c r="J26" s="560"/>
      <c r="K26" s="561"/>
    </row>
    <row r="27" spans="1:255" s="63" customFormat="1" ht="16.5" customHeight="1">
      <c r="A27" s="276" t="s">
        <v>92</v>
      </c>
      <c r="B27" s="61">
        <f>SUM(Aktīvs!E49+Aktīvs!F49)/2</f>
        <v>112316</v>
      </c>
      <c r="C27" s="61">
        <f>SUM(Aktīvs!F49+Aktīvs!G49)/2</f>
        <v>56627</v>
      </c>
      <c r="D27" s="62">
        <f t="shared" si="0"/>
        <v>55689</v>
      </c>
      <c r="E27" s="268" t="s">
        <v>88</v>
      </c>
      <c r="F27" s="566"/>
      <c r="G27" s="567"/>
      <c r="H27" s="567"/>
      <c r="I27" s="567"/>
      <c r="J27" s="567"/>
      <c r="K27" s="568"/>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row>
    <row r="28" spans="1:11" s="5" customFormat="1" ht="31.5" customHeight="1">
      <c r="A28" s="277" t="s">
        <v>213</v>
      </c>
      <c r="B28" s="51">
        <f>SUM(PZA!E8/Analīze!B30)</f>
        <v>15.51</v>
      </c>
      <c r="C28" s="51">
        <f>SUM(PZA!F8/Analīze!C30)</f>
        <v>77.48</v>
      </c>
      <c r="D28" s="52">
        <f t="shared" si="0"/>
        <v>-61.97</v>
      </c>
      <c r="E28" s="266">
        <v>18.25</v>
      </c>
      <c r="F28" s="551"/>
      <c r="G28" s="552"/>
      <c r="H28" s="552"/>
      <c r="I28" s="552"/>
      <c r="J28" s="552"/>
      <c r="K28" s="553"/>
    </row>
    <row r="29" spans="1:11" s="5" customFormat="1" ht="30.75" customHeight="1">
      <c r="A29" s="309" t="s">
        <v>241</v>
      </c>
      <c r="B29" s="301">
        <f>((Aktīvs!E53+Aktīvs!E55+Aktīvs!E56)*365)/PZA!E8</f>
        <v>13</v>
      </c>
      <c r="C29" s="301">
        <f>((Aktīvs!F53+Aktīvs!F55+Aktīvs!F56)*365)/PZA!F8</f>
        <v>24</v>
      </c>
      <c r="D29" s="302">
        <f t="shared" si="0"/>
        <v>-11</v>
      </c>
      <c r="E29" s="303" t="s">
        <v>242</v>
      </c>
      <c r="F29" s="559"/>
      <c r="G29" s="560"/>
      <c r="H29" s="560"/>
      <c r="I29" s="560"/>
      <c r="J29" s="560"/>
      <c r="K29" s="561"/>
    </row>
    <row r="30" spans="1:11" s="5" customFormat="1" ht="17.25" customHeight="1">
      <c r="A30" s="278" t="s">
        <v>91</v>
      </c>
      <c r="B30" s="61">
        <f>SUM(Aktīvs!E61-Aktīvs!E59+Aktīvs!F61-Aktīvs!F59)*0.5</f>
        <v>68617</v>
      </c>
      <c r="C30" s="61">
        <f>SUM(Aktīvs!F61-Aktīvs!F59+Aktīvs!G61-Aktīvs!G59)*0.5</f>
        <v>19100</v>
      </c>
      <c r="D30" s="62">
        <f t="shared" si="0"/>
        <v>49517</v>
      </c>
      <c r="E30" s="269" t="s">
        <v>88</v>
      </c>
      <c r="F30" s="566"/>
      <c r="G30" s="567"/>
      <c r="H30" s="567"/>
      <c r="I30" s="567"/>
      <c r="J30" s="567"/>
      <c r="K30" s="568"/>
    </row>
    <row r="31" spans="1:11" s="64" customFormat="1" ht="18" customHeight="1">
      <c r="A31" s="279" t="s">
        <v>245</v>
      </c>
      <c r="B31" s="310">
        <f>SUM(PZA!E9/Analīze!B33)</f>
        <v>5.76</v>
      </c>
      <c r="C31" s="310">
        <f>SUM(PZA!F9/Analīze!C33)</f>
        <v>14.11</v>
      </c>
      <c r="D31" s="311">
        <f t="shared" si="0"/>
        <v>-8.35</v>
      </c>
      <c r="E31" s="557" t="s">
        <v>214</v>
      </c>
      <c r="F31" s="551"/>
      <c r="G31" s="552"/>
      <c r="H31" s="552"/>
      <c r="I31" s="552"/>
      <c r="J31" s="552"/>
      <c r="K31" s="553"/>
    </row>
    <row r="32" spans="1:11" s="64" customFormat="1" ht="12.75">
      <c r="A32" s="280" t="s">
        <v>208</v>
      </c>
      <c r="B32" s="65">
        <f>365/B31</f>
        <v>63</v>
      </c>
      <c r="C32" s="65">
        <f>365/C31</f>
        <v>26</v>
      </c>
      <c r="D32" s="66">
        <f t="shared" si="0"/>
        <v>37</v>
      </c>
      <c r="E32" s="558"/>
      <c r="F32" s="559"/>
      <c r="G32" s="560"/>
      <c r="H32" s="560"/>
      <c r="I32" s="560"/>
      <c r="J32" s="560"/>
      <c r="K32" s="561"/>
    </row>
    <row r="33" spans="1:11" s="64" customFormat="1" ht="16.5" customHeight="1" thickBot="1">
      <c r="A33" s="278" t="s">
        <v>96</v>
      </c>
      <c r="B33" s="61">
        <f>SUM(Pasīvs!E62+Pasīvs!F62)/2</f>
        <v>492032</v>
      </c>
      <c r="C33" s="61">
        <f>SUM(Pasīvs!F62+Pasīvs!G62)/2</f>
        <v>228952</v>
      </c>
      <c r="D33" s="62">
        <f t="shared" si="0"/>
        <v>263080</v>
      </c>
      <c r="E33" s="269" t="s">
        <v>88</v>
      </c>
      <c r="F33" s="566"/>
      <c r="G33" s="567"/>
      <c r="H33" s="567"/>
      <c r="I33" s="567"/>
      <c r="J33" s="567"/>
      <c r="K33" s="568"/>
    </row>
    <row r="34" spans="1:11" s="60" customFormat="1" ht="17.25" customHeight="1" hidden="1">
      <c r="A34" s="229" t="s">
        <v>106</v>
      </c>
      <c r="B34" s="57" t="e">
        <f>SUM(PZA!E8/(Aktīvs!E44+Aktīvs!E46))</f>
        <v>#DIV/0!</v>
      </c>
      <c r="C34" s="57" t="e">
        <f>SUM(PZA!F8/(Aktīvs!F44+Aktīvs!F46))</f>
        <v>#DIV/0!</v>
      </c>
      <c r="D34" s="58" t="e">
        <f t="shared" si="0"/>
        <v>#DIV/0!</v>
      </c>
      <c r="E34" s="59"/>
      <c r="F34" s="546"/>
      <c r="G34" s="546"/>
      <c r="H34" s="546"/>
      <c r="I34" s="546"/>
      <c r="J34" s="546"/>
      <c r="K34" s="547"/>
    </row>
    <row r="35" spans="1:11" s="60" customFormat="1" ht="17.25" customHeight="1" hidden="1">
      <c r="A35" s="229" t="s">
        <v>107</v>
      </c>
      <c r="B35" s="57" t="e">
        <f>SUM(PZA!E8/Aktīvs!E45)</f>
        <v>#DIV/0!</v>
      </c>
      <c r="C35" s="57" t="e">
        <f>SUM(PZA!F8/Aktīvs!F45)</f>
        <v>#DIV/0!</v>
      </c>
      <c r="D35" s="58" t="e">
        <f t="shared" si="0"/>
        <v>#DIV/0!</v>
      </c>
      <c r="E35" s="59"/>
      <c r="F35" s="546"/>
      <c r="G35" s="546"/>
      <c r="H35" s="546"/>
      <c r="I35" s="546"/>
      <c r="J35" s="546"/>
      <c r="K35" s="547"/>
    </row>
    <row r="36" spans="1:11" s="60" customFormat="1" ht="30" customHeight="1" hidden="1">
      <c r="A36" s="230" t="s">
        <v>108</v>
      </c>
      <c r="B36" s="108">
        <f>SUM(Aktīvs!E53:E56)/Analīze!B37</f>
        <v>13</v>
      </c>
      <c r="C36" s="108">
        <f>SUM(Aktīvs!F53:F56)/Analīze!C37</f>
        <v>24</v>
      </c>
      <c r="D36" s="108">
        <f t="shared" si="0"/>
        <v>-11</v>
      </c>
      <c r="E36" s="54"/>
      <c r="F36" s="551"/>
      <c r="G36" s="552"/>
      <c r="H36" s="552"/>
      <c r="I36" s="552"/>
      <c r="J36" s="552"/>
      <c r="K36" s="553"/>
    </row>
    <row r="37" spans="1:11" s="60" customFormat="1" ht="15.75" customHeight="1" hidden="1" thickBot="1">
      <c r="A37" s="44" t="s">
        <v>98</v>
      </c>
      <c r="B37" s="67">
        <f>PZA!E8/365</f>
        <v>2916</v>
      </c>
      <c r="C37" s="67">
        <f>PZA!F8/365</f>
        <v>4054</v>
      </c>
      <c r="D37" s="67">
        <f t="shared" si="0"/>
        <v>-1138</v>
      </c>
      <c r="E37" s="68"/>
      <c r="F37" s="554"/>
      <c r="G37" s="555"/>
      <c r="H37" s="555"/>
      <c r="I37" s="555"/>
      <c r="J37" s="555"/>
      <c r="K37" s="556"/>
    </row>
    <row r="38" spans="1:11" ht="21.75" customHeight="1" thickBot="1">
      <c r="A38" s="252"/>
      <c r="B38" s="253"/>
      <c r="C38" s="254"/>
      <c r="D38" s="254"/>
      <c r="E38" s="254"/>
      <c r="F38" s="300"/>
      <c r="G38" s="300"/>
      <c r="H38" s="300"/>
      <c r="I38" s="300"/>
      <c r="J38" s="300"/>
      <c r="K38" s="300"/>
    </row>
    <row r="39" spans="1:11" ht="19.5" customHeight="1">
      <c r="A39" s="548" t="s">
        <v>219</v>
      </c>
      <c r="B39" s="549"/>
      <c r="C39" s="549"/>
      <c r="D39" s="549"/>
      <c r="E39" s="550"/>
      <c r="F39" s="544"/>
      <c r="G39" s="544"/>
      <c r="H39" s="544"/>
      <c r="I39" s="544"/>
      <c r="J39" s="544"/>
      <c r="K39" s="545"/>
    </row>
    <row r="40" spans="1:11" s="5" customFormat="1" ht="17.25" customHeight="1">
      <c r="A40" s="273" t="s">
        <v>220</v>
      </c>
      <c r="B40" s="51"/>
      <c r="C40" s="54"/>
      <c r="D40" s="52"/>
      <c r="E40" s="267"/>
      <c r="F40" s="584"/>
      <c r="G40" s="585"/>
      <c r="H40" s="585"/>
      <c r="I40" s="585"/>
      <c r="J40" s="585"/>
      <c r="K40" s="586"/>
    </row>
    <row r="41" spans="1:11" s="5" customFormat="1" ht="17.25" customHeight="1">
      <c r="A41" s="281" t="s">
        <v>222</v>
      </c>
      <c r="B41" s="234">
        <f>PZA!E10/PZA!E8*100</f>
        <v>-166.44</v>
      </c>
      <c r="C41" s="234">
        <f>PZA!F10/PZA!F8*100</f>
        <v>-118.36</v>
      </c>
      <c r="D41" s="55">
        <f>SUM(B41-C41)</f>
        <v>-48.08</v>
      </c>
      <c r="E41" s="295" t="s">
        <v>221</v>
      </c>
      <c r="F41" s="587"/>
      <c r="G41" s="588"/>
      <c r="H41" s="588"/>
      <c r="I41" s="588"/>
      <c r="J41" s="588"/>
      <c r="K41" s="589"/>
    </row>
    <row r="42" spans="1:11" s="5" customFormat="1" ht="18" customHeight="1">
      <c r="A42" s="298" t="s">
        <v>224</v>
      </c>
      <c r="B42" s="234">
        <f>PZA!E26/PZA!E8*100</f>
        <v>7.04</v>
      </c>
      <c r="C42" s="234">
        <f>PZA!F26/PZA!F8*100</f>
        <v>-3.87</v>
      </c>
      <c r="D42" s="55">
        <f>SUM(B42-C42)</f>
        <v>10.91</v>
      </c>
      <c r="E42" s="295" t="s">
        <v>223</v>
      </c>
      <c r="F42" s="569"/>
      <c r="G42" s="570"/>
      <c r="H42" s="570"/>
      <c r="I42" s="570"/>
      <c r="J42" s="570"/>
      <c r="K42" s="571"/>
    </row>
    <row r="43" spans="1:11" s="5" customFormat="1" ht="18" customHeight="1">
      <c r="A43" s="273" t="s">
        <v>225</v>
      </c>
      <c r="B43" s="51">
        <f>SUM(PZA!E19:E20)/Analīze!B44*100</f>
        <v>2.79</v>
      </c>
      <c r="C43" s="51">
        <f>SUM(PZA!F19:F20)/Analīze!C44*100</f>
        <v>-2.68</v>
      </c>
      <c r="D43" s="52">
        <f>SUM(B43-C43)</f>
        <v>5.47</v>
      </c>
      <c r="E43" s="267" t="s">
        <v>226</v>
      </c>
      <c r="F43" s="551"/>
      <c r="G43" s="552"/>
      <c r="H43" s="552"/>
      <c r="I43" s="552"/>
      <c r="J43" s="552"/>
      <c r="K43" s="553"/>
    </row>
    <row r="44" spans="1:11" s="5" customFormat="1" ht="15" customHeight="1">
      <c r="A44" s="278" t="s">
        <v>112</v>
      </c>
      <c r="B44" s="69">
        <f>SUM(Aktīvs!E71:F71)/2</f>
        <v>3018184</v>
      </c>
      <c r="C44" s="69">
        <f>SUM(Aktīvs!F71:F71)/2</f>
        <v>1605849</v>
      </c>
      <c r="D44" s="69">
        <f>SUM(B44-C44)</f>
        <v>1412335</v>
      </c>
      <c r="E44" s="295"/>
      <c r="F44" s="559"/>
      <c r="G44" s="560"/>
      <c r="H44" s="560"/>
      <c r="I44" s="560"/>
      <c r="J44" s="560"/>
      <c r="K44" s="561"/>
    </row>
    <row r="45" spans="1:11" s="5" customFormat="1" ht="16.5" customHeight="1">
      <c r="A45" s="273" t="s">
        <v>227</v>
      </c>
      <c r="B45" s="51"/>
      <c r="C45" s="54"/>
      <c r="D45" s="52"/>
      <c r="E45" s="267"/>
      <c r="F45" s="572"/>
      <c r="G45" s="573"/>
      <c r="H45" s="573"/>
      <c r="I45" s="573"/>
      <c r="J45" s="573"/>
      <c r="K45" s="574"/>
    </row>
    <row r="46" spans="1:11" s="5" customFormat="1" ht="12.75">
      <c r="A46" s="324" t="s">
        <v>115</v>
      </c>
      <c r="B46" s="312"/>
      <c r="C46" s="312"/>
      <c r="D46" s="302">
        <f>SUM(B46-C46)</f>
        <v>0</v>
      </c>
      <c r="E46" s="296"/>
      <c r="F46" s="575"/>
      <c r="G46" s="576"/>
      <c r="H46" s="576"/>
      <c r="I46" s="576"/>
      <c r="J46" s="576"/>
      <c r="K46" s="577"/>
    </row>
    <row r="47" spans="1:11" s="5" customFormat="1" ht="15" customHeight="1">
      <c r="A47" s="283" t="s">
        <v>110</v>
      </c>
      <c r="B47" s="70">
        <f>SUM(Pasīvs!E64:F64)/2</f>
        <v>3018184</v>
      </c>
      <c r="C47" s="70">
        <f>SUM(Pasīvs!F64:F64)/2</f>
        <v>1605849</v>
      </c>
      <c r="D47" s="69">
        <f>SUM(B47-C47)</f>
        <v>1412335</v>
      </c>
      <c r="E47" s="296"/>
      <c r="F47" s="578"/>
      <c r="G47" s="579"/>
      <c r="H47" s="579"/>
      <c r="I47" s="579"/>
      <c r="J47" s="579"/>
      <c r="K47" s="580"/>
    </row>
    <row r="48" spans="1:11" s="5" customFormat="1" ht="21.75" customHeight="1" thickBot="1">
      <c r="A48" s="282" t="s">
        <v>103</v>
      </c>
      <c r="B48" s="51">
        <f>PZA!E26/Pasīvs!E23*100</f>
        <v>4.36</v>
      </c>
      <c r="C48" s="51">
        <f>PZA!F26/Pasīvs!F23*100</f>
        <v>-3.74</v>
      </c>
      <c r="D48" s="52">
        <f>SUM(B48-C48)</f>
        <v>8.1</v>
      </c>
      <c r="E48" s="267">
        <v>15</v>
      </c>
      <c r="F48" s="575"/>
      <c r="G48" s="576"/>
      <c r="H48" s="576"/>
      <c r="I48" s="576"/>
      <c r="J48" s="576"/>
      <c r="K48" s="577"/>
    </row>
    <row r="49" spans="1:11" s="5" customFormat="1" ht="13.5" hidden="1" thickBot="1">
      <c r="A49" s="284" t="s">
        <v>109</v>
      </c>
      <c r="B49" s="67">
        <f>SUM(Pasīvs!E23:F23)/2</f>
        <v>1625255</v>
      </c>
      <c r="C49" s="67">
        <f>SUM(Pasīvs!F23:F23)/2</f>
        <v>765991</v>
      </c>
      <c r="D49" s="226">
        <f>SUM(B49-C49)</f>
        <v>859264</v>
      </c>
      <c r="E49" s="297"/>
      <c r="F49" s="581"/>
      <c r="G49" s="582"/>
      <c r="H49" s="582"/>
      <c r="I49" s="582"/>
      <c r="J49" s="582"/>
      <c r="K49" s="583"/>
    </row>
    <row r="50" spans="1:11" ht="12.75">
      <c r="A50" s="306"/>
      <c r="B50" s="307"/>
      <c r="C50" s="307"/>
      <c r="D50" s="307"/>
      <c r="E50" s="307"/>
      <c r="F50" s="308"/>
      <c r="G50" s="308"/>
      <c r="H50" s="308"/>
      <c r="I50" s="308"/>
      <c r="J50" s="308"/>
      <c r="K50" s="308"/>
    </row>
    <row r="51" spans="1:11" ht="12.75">
      <c r="A51" s="5"/>
      <c r="F51" s="250"/>
      <c r="G51" s="250"/>
      <c r="H51" s="250"/>
      <c r="I51" s="250"/>
      <c r="J51" s="250"/>
      <c r="K51" s="250"/>
    </row>
    <row r="52" spans="1:11" ht="12.75">
      <c r="A52" s="5"/>
      <c r="F52" s="250"/>
      <c r="G52" s="250"/>
      <c r="H52" s="250"/>
      <c r="I52" s="250"/>
      <c r="J52" s="250"/>
      <c r="K52" s="250"/>
    </row>
    <row r="53" spans="1:11" ht="12.75">
      <c r="A53" s="5"/>
      <c r="F53" s="250"/>
      <c r="G53" s="250"/>
      <c r="H53" s="250"/>
      <c r="I53" s="250"/>
      <c r="J53" s="250"/>
      <c r="K53" s="250"/>
    </row>
    <row r="54" spans="1:11" ht="12.75">
      <c r="A54" s="5"/>
      <c r="F54" s="250"/>
      <c r="G54" s="250"/>
      <c r="H54" s="250"/>
      <c r="I54" s="250"/>
      <c r="J54" s="250"/>
      <c r="K54" s="250"/>
    </row>
    <row r="55" spans="1:11" ht="12.75">
      <c r="A55" s="5"/>
      <c r="F55" s="250"/>
      <c r="G55" s="250"/>
      <c r="H55" s="250"/>
      <c r="I55" s="250"/>
      <c r="J55" s="250"/>
      <c r="K55" s="250"/>
    </row>
    <row r="56" spans="1:11" ht="12.75">
      <c r="A56" s="5"/>
      <c r="F56" s="250"/>
      <c r="G56" s="250"/>
      <c r="H56" s="250"/>
      <c r="I56" s="250"/>
      <c r="J56" s="250"/>
      <c r="K56" s="250"/>
    </row>
    <row r="57" spans="1:11" ht="12.75">
      <c r="A57" s="5"/>
      <c r="F57" s="250"/>
      <c r="G57" s="250"/>
      <c r="H57" s="250"/>
      <c r="I57" s="250"/>
      <c r="J57" s="250"/>
      <c r="K57" s="250"/>
    </row>
    <row r="58" spans="1:11" ht="12.75">
      <c r="A58" s="5"/>
      <c r="F58" s="250"/>
      <c r="G58" s="250"/>
      <c r="H58" s="250"/>
      <c r="I58" s="250"/>
      <c r="J58" s="250"/>
      <c r="K58" s="250"/>
    </row>
    <row r="59" spans="1:11" ht="12.75">
      <c r="A59" s="5"/>
      <c r="F59" s="250"/>
      <c r="G59" s="250"/>
      <c r="H59" s="250"/>
      <c r="I59" s="250"/>
      <c r="J59" s="250"/>
      <c r="K59" s="250"/>
    </row>
    <row r="60" spans="1:11" ht="12.75">
      <c r="A60" s="5"/>
      <c r="F60" s="250"/>
      <c r="G60" s="250"/>
      <c r="H60" s="250"/>
      <c r="I60" s="250"/>
      <c r="J60" s="250"/>
      <c r="K60" s="250"/>
    </row>
    <row r="61" spans="6:11" ht="12.75">
      <c r="F61" s="250"/>
      <c r="G61" s="250"/>
      <c r="H61" s="250"/>
      <c r="I61" s="250"/>
      <c r="J61" s="250"/>
      <c r="K61" s="250"/>
    </row>
    <row r="62" spans="6:11" ht="12.75">
      <c r="F62" s="250"/>
      <c r="G62" s="250"/>
      <c r="H62" s="250"/>
      <c r="I62" s="250"/>
      <c r="J62" s="250"/>
      <c r="K62" s="250"/>
    </row>
    <row r="63" spans="6:11" ht="12.75">
      <c r="F63" s="250"/>
      <c r="G63" s="250"/>
      <c r="H63" s="250"/>
      <c r="I63" s="250"/>
      <c r="J63" s="250"/>
      <c r="K63" s="250"/>
    </row>
    <row r="64" spans="6:11" ht="12.75">
      <c r="F64" s="250"/>
      <c r="G64" s="250"/>
      <c r="H64" s="250"/>
      <c r="I64" s="250"/>
      <c r="J64" s="250"/>
      <c r="K64" s="250"/>
    </row>
    <row r="65" spans="6:11" ht="12.75">
      <c r="F65" s="250"/>
      <c r="G65" s="250"/>
      <c r="H65" s="250"/>
      <c r="I65" s="250"/>
      <c r="J65" s="250"/>
      <c r="K65" s="250"/>
    </row>
    <row r="66" spans="6:11" ht="12.75">
      <c r="F66" s="250"/>
      <c r="G66" s="250"/>
      <c r="H66" s="250"/>
      <c r="I66" s="250"/>
      <c r="J66" s="250"/>
      <c r="K66" s="250"/>
    </row>
    <row r="67" spans="6:11" ht="12.75">
      <c r="F67" s="250"/>
      <c r="G67" s="250"/>
      <c r="H67" s="250"/>
      <c r="I67" s="250"/>
      <c r="J67" s="250"/>
      <c r="K67" s="250"/>
    </row>
  </sheetData>
  <sheetProtection/>
  <mergeCells count="36">
    <mergeCell ref="F42:K42"/>
    <mergeCell ref="F39:K39"/>
    <mergeCell ref="F45:K47"/>
    <mergeCell ref="F48:K49"/>
    <mergeCell ref="F40:K41"/>
    <mergeCell ref="F25:K27"/>
    <mergeCell ref="F28:K30"/>
    <mergeCell ref="F31:K33"/>
    <mergeCell ref="F36:K37"/>
    <mergeCell ref="F35:K35"/>
    <mergeCell ref="F34:K34"/>
    <mergeCell ref="A39:E39"/>
    <mergeCell ref="E31:E32"/>
    <mergeCell ref="F43:K44"/>
    <mergeCell ref="F7:K7"/>
    <mergeCell ref="F15:K15"/>
    <mergeCell ref="F12:K12"/>
    <mergeCell ref="F13:K13"/>
    <mergeCell ref="F24:K24"/>
    <mergeCell ref="F23:K23"/>
    <mergeCell ref="F8:K10"/>
    <mergeCell ref="F22:K22"/>
    <mergeCell ref="F17:K17"/>
    <mergeCell ref="F18:K18"/>
    <mergeCell ref="A7:E7"/>
    <mergeCell ref="A12:D12"/>
    <mergeCell ref="F19:K20"/>
    <mergeCell ref="F14:K14"/>
    <mergeCell ref="F6:K6"/>
    <mergeCell ref="A4:K4"/>
    <mergeCell ref="I2:K2"/>
    <mergeCell ref="F3:H3"/>
    <mergeCell ref="I3:K3"/>
    <mergeCell ref="A2:E2"/>
    <mergeCell ref="F2:H2"/>
    <mergeCell ref="A3:E3"/>
  </mergeCells>
  <conditionalFormatting sqref="I2:K3 G3:H3 F2:F3">
    <cfRule type="cellIs" priority="1" dxfId="9" operator="equal" stopIfTrue="1">
      <formula>0</formula>
    </cfRule>
  </conditionalFormatting>
  <printOptions horizontalCentered="1"/>
  <pageMargins left="0.34" right="0.34" top="0.79" bottom="0.8" header="0.64" footer="0.29"/>
  <pageSetup fitToHeight="0" fitToWidth="3" horizontalDpi="600" verticalDpi="600" orientation="landscape" paperSize="9" r:id="rId3"/>
  <headerFooter alignWithMargins="0">
    <oddHeader>&amp;R
</oddHeader>
    <oddFooter>&amp;LIzpildīja__________________
                        &amp;8/Paraksts/&amp;CPārbaudīja________________
             &amp;8 /Paraksts/&amp;R&amp;D/&amp;T/&amp;P</oddFooter>
  </headerFooter>
  <rowBreaks count="1" manualBreakCount="1">
    <brk id="15" max="10" man="1"/>
  </rowBreaks>
  <legacyDrawing r:id="rId2"/>
</worksheet>
</file>

<file path=xl/worksheets/sheet6.xml><?xml version="1.0" encoding="utf-8"?>
<worksheet xmlns="http://schemas.openxmlformats.org/spreadsheetml/2006/main" xmlns:r="http://schemas.openxmlformats.org/officeDocument/2006/relationships">
  <dimension ref="A1:R49"/>
  <sheetViews>
    <sheetView zoomScalePageLayoutView="0" workbookViewId="0" topLeftCell="A1">
      <pane xSplit="14070" topLeftCell="P1" activePane="topLeft" state="split"/>
      <selection pane="topLeft" activeCell="F3" sqref="F3:G3"/>
      <selection pane="topRight" activeCell="B38" sqref="B38:C38"/>
    </sheetView>
  </sheetViews>
  <sheetFormatPr defaultColWidth="9.33203125" defaultRowHeight="12.75"/>
  <cols>
    <col min="1" max="1" width="5.66015625" style="0" customWidth="1"/>
    <col min="2" max="2" width="26.16015625" style="0" customWidth="1"/>
    <col min="3" max="3" width="9.5" style="0" customWidth="1"/>
    <col min="4" max="18" width="10.5" style="0" customWidth="1"/>
  </cols>
  <sheetData>
    <row r="1" spans="2:10" ht="19.5">
      <c r="B1" s="380" t="s">
        <v>169</v>
      </c>
      <c r="C1" s="597" t="str">
        <f>'Inform.ievad.'!C3</f>
        <v>SIA"Daugavpils autobusu parks"</v>
      </c>
      <c r="D1" s="597"/>
      <c r="E1" s="597"/>
      <c r="F1" s="395" t="str">
        <f>'Inform.ievad.'!C5</f>
        <v>2020</v>
      </c>
      <c r="G1" s="396" t="str">
        <f>'Inform.ievad.'!D5</f>
        <v>gada 9 mēneši</v>
      </c>
      <c r="H1" s="597" t="str">
        <f>'Inform.ievad.'!C8</f>
        <v>Finanšu analīze</v>
      </c>
      <c r="I1" s="597"/>
      <c r="J1" s="597"/>
    </row>
    <row r="2" spans="1:10" ht="10.5" customHeight="1">
      <c r="A2" s="202"/>
      <c r="B2" s="381"/>
      <c r="C2" s="594" t="s">
        <v>170</v>
      </c>
      <c r="D2" s="594"/>
      <c r="E2" s="594"/>
      <c r="F2" s="595" t="s">
        <v>171</v>
      </c>
      <c r="G2" s="596"/>
      <c r="H2" s="594" t="s">
        <v>172</v>
      </c>
      <c r="I2" s="594"/>
      <c r="J2" s="594"/>
    </row>
    <row r="3" spans="1:10" ht="19.5" customHeight="1">
      <c r="A3" s="202"/>
      <c r="B3" s="356" t="e">
        <f>'Inform.ievad.'!#REF!</f>
        <v>#REF!</v>
      </c>
      <c r="C3" s="593" t="s">
        <v>192</v>
      </c>
      <c r="D3" s="593"/>
      <c r="E3" s="593"/>
      <c r="F3" s="599" t="s">
        <v>267</v>
      </c>
      <c r="G3" s="600"/>
      <c r="H3" s="598" t="e">
        <f>'Inform.ievad.'!#REF!</f>
        <v>#REF!</v>
      </c>
      <c r="I3" s="593"/>
      <c r="J3" s="593"/>
    </row>
    <row r="4" spans="1:10" ht="11.25" customHeight="1">
      <c r="A4" s="202"/>
      <c r="B4" s="242" t="s">
        <v>173</v>
      </c>
      <c r="C4" s="594" t="s">
        <v>174</v>
      </c>
      <c r="D4" s="594"/>
      <c r="E4" s="594"/>
      <c r="F4" s="595" t="s">
        <v>175</v>
      </c>
      <c r="G4" s="596"/>
      <c r="H4" s="592" t="s">
        <v>178</v>
      </c>
      <c r="I4" s="592"/>
      <c r="J4" s="592"/>
    </row>
    <row r="5" spans="1:10" ht="18" customHeight="1">
      <c r="A5" s="202"/>
      <c r="B5" s="356" t="e">
        <f>'Inform.ievad.'!#REF!</f>
        <v>#REF!</v>
      </c>
      <c r="C5" s="593" t="s">
        <v>191</v>
      </c>
      <c r="D5" s="593"/>
      <c r="E5" s="593"/>
      <c r="F5" s="382" t="str">
        <f>F3</f>
        <v>C 0/7.</v>
      </c>
      <c r="G5" s="383" t="s">
        <v>269</v>
      </c>
      <c r="H5" s="591">
        <v>37992</v>
      </c>
      <c r="I5" s="591"/>
      <c r="J5" s="591"/>
    </row>
    <row r="6" spans="1:10" ht="9.75" customHeight="1">
      <c r="A6" s="202"/>
      <c r="B6" s="242" t="s">
        <v>179</v>
      </c>
      <c r="C6" s="594" t="s">
        <v>176</v>
      </c>
      <c r="D6" s="594"/>
      <c r="E6" s="594"/>
      <c r="F6" s="595"/>
      <c r="G6" s="596"/>
      <c r="H6" s="592" t="s">
        <v>177</v>
      </c>
      <c r="I6" s="592"/>
      <c r="J6" s="592"/>
    </row>
    <row r="7" ht="12.75">
      <c r="N7" s="218"/>
    </row>
    <row r="8" spans="1:18" ht="26.25" customHeight="1">
      <c r="A8" s="4" t="s">
        <v>64</v>
      </c>
      <c r="B8" s="203" t="s">
        <v>65</v>
      </c>
      <c r="C8" s="204"/>
      <c r="D8" s="313" t="s">
        <v>247</v>
      </c>
      <c r="E8" s="313" t="s">
        <v>248</v>
      </c>
      <c r="F8" s="313" t="s">
        <v>249</v>
      </c>
      <c r="G8" s="313" t="s">
        <v>250</v>
      </c>
      <c r="H8" s="313" t="s">
        <v>251</v>
      </c>
      <c r="I8" s="313" t="s">
        <v>252</v>
      </c>
      <c r="J8" s="313" t="s">
        <v>253</v>
      </c>
      <c r="K8" s="313" t="s">
        <v>254</v>
      </c>
      <c r="L8" s="313" t="s">
        <v>255</v>
      </c>
      <c r="M8" s="313" t="s">
        <v>256</v>
      </c>
      <c r="N8" s="313" t="s">
        <v>257</v>
      </c>
      <c r="O8" s="313" t="s">
        <v>258</v>
      </c>
      <c r="P8" s="313" t="s">
        <v>259</v>
      </c>
      <c r="Q8" s="106" t="s">
        <v>260</v>
      </c>
      <c r="R8" s="106" t="s">
        <v>261</v>
      </c>
    </row>
    <row r="9" spans="1:18" s="250" customFormat="1" ht="12.75">
      <c r="A9" s="314">
        <v>1</v>
      </c>
      <c r="B9" s="590" t="s">
        <v>66</v>
      </c>
      <c r="C9" s="490"/>
      <c r="D9" s="315"/>
      <c r="E9" s="315"/>
      <c r="F9" s="315"/>
      <c r="G9" s="315"/>
      <c r="H9" s="315"/>
      <c r="I9" s="315"/>
      <c r="J9" s="315"/>
      <c r="K9" s="315"/>
      <c r="L9" s="315"/>
      <c r="M9" s="315"/>
      <c r="N9" s="315"/>
      <c r="O9" s="315"/>
      <c r="P9" s="316">
        <f>SUM(D9:O9)</f>
        <v>0</v>
      </c>
      <c r="Q9" s="316">
        <v>4118568</v>
      </c>
      <c r="R9" s="316">
        <f>SUM(Q9-P9)</f>
        <v>4118568</v>
      </c>
    </row>
    <row r="10" spans="1:18" s="250" customFormat="1" ht="12.75">
      <c r="A10" s="314">
        <v>2</v>
      </c>
      <c r="B10" s="590" t="s">
        <v>67</v>
      </c>
      <c r="C10" s="490"/>
      <c r="D10" s="315"/>
      <c r="E10" s="315"/>
      <c r="F10" s="315"/>
      <c r="G10" s="315"/>
      <c r="H10" s="315"/>
      <c r="I10" s="315"/>
      <c r="J10" s="315"/>
      <c r="K10" s="315"/>
      <c r="L10" s="315"/>
      <c r="M10" s="315"/>
      <c r="N10" s="315"/>
      <c r="O10" s="315"/>
      <c r="P10" s="316">
        <f aca="true" t="shared" si="0" ref="P10:P26">SUM(D10:O10)</f>
        <v>0</v>
      </c>
      <c r="Q10" s="316">
        <v>3379682</v>
      </c>
      <c r="R10" s="316">
        <f aca="true" t="shared" si="1" ref="R10:R24">SUM(Q10-P10)</f>
        <v>3379682</v>
      </c>
    </row>
    <row r="11" spans="1:18" s="250" customFormat="1" ht="14.25" customHeight="1">
      <c r="A11" s="314">
        <v>3</v>
      </c>
      <c r="B11" s="590" t="s">
        <v>68</v>
      </c>
      <c r="C11" s="490"/>
      <c r="D11" s="317">
        <f>SUM(D9-D10)</f>
        <v>0</v>
      </c>
      <c r="E11" s="317">
        <f aca="true" t="shared" si="2" ref="E11:O11">SUM(E9-E10)</f>
        <v>0</v>
      </c>
      <c r="F11" s="317">
        <f t="shared" si="2"/>
        <v>0</v>
      </c>
      <c r="G11" s="317">
        <f t="shared" si="2"/>
        <v>0</v>
      </c>
      <c r="H11" s="317">
        <f t="shared" si="2"/>
        <v>0</v>
      </c>
      <c r="I11" s="317">
        <f t="shared" si="2"/>
        <v>0</v>
      </c>
      <c r="J11" s="317">
        <f t="shared" si="2"/>
        <v>0</v>
      </c>
      <c r="K11" s="317">
        <f t="shared" si="2"/>
        <v>0</v>
      </c>
      <c r="L11" s="317">
        <f t="shared" si="2"/>
        <v>0</v>
      </c>
      <c r="M11" s="317">
        <f t="shared" si="2"/>
        <v>0</v>
      </c>
      <c r="N11" s="317">
        <f t="shared" si="2"/>
        <v>0</v>
      </c>
      <c r="O11" s="317">
        <f t="shared" si="2"/>
        <v>0</v>
      </c>
      <c r="P11" s="317">
        <f t="shared" si="0"/>
        <v>0</v>
      </c>
      <c r="Q11" s="317">
        <f>SUM(Q9-Q10)</f>
        <v>738886</v>
      </c>
      <c r="R11" s="317">
        <f t="shared" si="1"/>
        <v>738886</v>
      </c>
    </row>
    <row r="12" spans="1:18" s="250" customFormat="1" ht="12.75">
      <c r="A12" s="314">
        <v>4</v>
      </c>
      <c r="B12" s="590" t="s">
        <v>69</v>
      </c>
      <c r="C12" s="490"/>
      <c r="D12" s="315"/>
      <c r="E12" s="315"/>
      <c r="F12" s="315"/>
      <c r="G12" s="315"/>
      <c r="H12" s="315"/>
      <c r="I12" s="315"/>
      <c r="J12" s="315"/>
      <c r="K12" s="315"/>
      <c r="L12" s="315"/>
      <c r="M12" s="315"/>
      <c r="N12" s="315"/>
      <c r="O12" s="315"/>
      <c r="P12" s="316">
        <f t="shared" si="0"/>
        <v>0</v>
      </c>
      <c r="Q12" s="316">
        <v>54541</v>
      </c>
      <c r="R12" s="316">
        <f t="shared" si="1"/>
        <v>54541</v>
      </c>
    </row>
    <row r="13" spans="1:18" s="250" customFormat="1" ht="12.75">
      <c r="A13" s="314">
        <v>5</v>
      </c>
      <c r="B13" s="590" t="s">
        <v>70</v>
      </c>
      <c r="C13" s="490"/>
      <c r="D13" s="315"/>
      <c r="E13" s="315"/>
      <c r="F13" s="315"/>
      <c r="G13" s="315"/>
      <c r="H13" s="315"/>
      <c r="I13" s="315"/>
      <c r="J13" s="315"/>
      <c r="K13" s="315"/>
      <c r="L13" s="315"/>
      <c r="M13" s="315"/>
      <c r="N13" s="315"/>
      <c r="O13" s="315"/>
      <c r="P13" s="316">
        <f t="shared" si="0"/>
        <v>0</v>
      </c>
      <c r="Q13" s="357">
        <v>398412</v>
      </c>
      <c r="R13" s="316">
        <f t="shared" si="1"/>
        <v>398412</v>
      </c>
    </row>
    <row r="14" spans="1:18" s="250" customFormat="1" ht="26.25" customHeight="1">
      <c r="A14" s="314">
        <v>6</v>
      </c>
      <c r="B14" s="590" t="s">
        <v>71</v>
      </c>
      <c r="C14" s="490"/>
      <c r="D14" s="315"/>
      <c r="E14" s="315"/>
      <c r="F14" s="315"/>
      <c r="G14" s="315"/>
      <c r="H14" s="315"/>
      <c r="I14" s="315"/>
      <c r="J14" s="315"/>
      <c r="K14" s="315"/>
      <c r="L14" s="315"/>
      <c r="M14" s="315"/>
      <c r="N14" s="315"/>
      <c r="O14" s="315"/>
      <c r="P14" s="316">
        <f t="shared" si="0"/>
        <v>0</v>
      </c>
      <c r="Q14" s="316">
        <v>80028</v>
      </c>
      <c r="R14" s="316">
        <f t="shared" si="1"/>
        <v>80028</v>
      </c>
    </row>
    <row r="15" spans="1:18" s="250" customFormat="1" ht="26.25" customHeight="1">
      <c r="A15" s="314">
        <v>7</v>
      </c>
      <c r="B15" s="590" t="s">
        <v>72</v>
      </c>
      <c r="C15" s="490"/>
      <c r="D15" s="315"/>
      <c r="E15" s="315"/>
      <c r="F15" s="315"/>
      <c r="G15" s="315"/>
      <c r="H15" s="315"/>
      <c r="I15" s="315"/>
      <c r="J15" s="315"/>
      <c r="K15" s="315"/>
      <c r="L15" s="315"/>
      <c r="M15" s="315"/>
      <c r="N15" s="315"/>
      <c r="O15" s="315"/>
      <c r="P15" s="316">
        <f t="shared" si="0"/>
        <v>0</v>
      </c>
      <c r="Q15" s="316">
        <v>64865</v>
      </c>
      <c r="R15" s="316">
        <f t="shared" si="1"/>
        <v>64865</v>
      </c>
    </row>
    <row r="16" spans="1:18" s="250" customFormat="1" ht="25.5" customHeight="1">
      <c r="A16" s="314">
        <v>8</v>
      </c>
      <c r="B16" s="590" t="s">
        <v>73</v>
      </c>
      <c r="C16" s="490"/>
      <c r="D16" s="315"/>
      <c r="E16" s="315"/>
      <c r="F16" s="315"/>
      <c r="G16" s="315"/>
      <c r="H16" s="315"/>
      <c r="I16" s="315"/>
      <c r="J16" s="315"/>
      <c r="K16" s="315"/>
      <c r="L16" s="315"/>
      <c r="M16" s="315"/>
      <c r="N16" s="315"/>
      <c r="O16" s="315"/>
      <c r="P16" s="316">
        <f t="shared" si="0"/>
        <v>0</v>
      </c>
      <c r="Q16" s="316"/>
      <c r="R16" s="316">
        <f t="shared" si="1"/>
        <v>0</v>
      </c>
    </row>
    <row r="17" spans="1:18" s="250" customFormat="1" ht="39" customHeight="1">
      <c r="A17" s="314">
        <v>9</v>
      </c>
      <c r="B17" s="590" t="s">
        <v>74</v>
      </c>
      <c r="C17" s="490"/>
      <c r="D17" s="315"/>
      <c r="E17" s="315"/>
      <c r="F17" s="315"/>
      <c r="G17" s="315"/>
      <c r="H17" s="315"/>
      <c r="I17" s="315"/>
      <c r="J17" s="315"/>
      <c r="K17" s="315"/>
      <c r="L17" s="315"/>
      <c r="M17" s="315"/>
      <c r="N17" s="315"/>
      <c r="O17" s="315"/>
      <c r="P17" s="316">
        <f t="shared" si="0"/>
        <v>0</v>
      </c>
      <c r="Q17" s="316"/>
      <c r="R17" s="316">
        <f t="shared" si="1"/>
        <v>0</v>
      </c>
    </row>
    <row r="18" spans="1:18" s="250" customFormat="1" ht="27" customHeight="1">
      <c r="A18" s="314">
        <v>10</v>
      </c>
      <c r="B18" s="590" t="s">
        <v>75</v>
      </c>
      <c r="C18" s="490"/>
      <c r="D18" s="315"/>
      <c r="E18" s="315"/>
      <c r="F18" s="315"/>
      <c r="G18" s="315"/>
      <c r="H18" s="315"/>
      <c r="I18" s="315"/>
      <c r="J18" s="315"/>
      <c r="K18" s="315"/>
      <c r="L18" s="315"/>
      <c r="M18" s="315"/>
      <c r="N18" s="315"/>
      <c r="O18" s="315"/>
      <c r="P18" s="316">
        <f t="shared" si="0"/>
        <v>0</v>
      </c>
      <c r="Q18" s="316">
        <v>7</v>
      </c>
      <c r="R18" s="316">
        <f t="shared" si="1"/>
        <v>7</v>
      </c>
    </row>
    <row r="19" spans="1:18" s="250" customFormat="1" ht="30" customHeight="1">
      <c r="A19" s="314">
        <v>11</v>
      </c>
      <c r="B19" s="590" t="s">
        <v>76</v>
      </c>
      <c r="C19" s="490"/>
      <c r="D19" s="315"/>
      <c r="E19" s="315"/>
      <c r="F19" s="315"/>
      <c r="G19" s="315"/>
      <c r="H19" s="315"/>
      <c r="I19" s="315"/>
      <c r="J19" s="315"/>
      <c r="K19" s="315"/>
      <c r="L19" s="315"/>
      <c r="M19" s="315"/>
      <c r="N19" s="315"/>
      <c r="O19" s="315"/>
      <c r="P19" s="316">
        <f t="shared" si="0"/>
        <v>0</v>
      </c>
      <c r="Q19" s="316"/>
      <c r="R19" s="316">
        <f t="shared" si="1"/>
        <v>0</v>
      </c>
    </row>
    <row r="20" spans="1:18" s="250" customFormat="1" ht="27.75" customHeight="1">
      <c r="A20" s="314">
        <v>12</v>
      </c>
      <c r="B20" s="590" t="s">
        <v>77</v>
      </c>
      <c r="C20" s="490"/>
      <c r="D20" s="315"/>
      <c r="E20" s="315"/>
      <c r="F20" s="315"/>
      <c r="G20" s="315"/>
      <c r="H20" s="315"/>
      <c r="I20" s="315"/>
      <c r="J20" s="315"/>
      <c r="K20" s="315"/>
      <c r="L20" s="315"/>
      <c r="M20" s="315"/>
      <c r="N20" s="315"/>
      <c r="O20" s="315"/>
      <c r="P20" s="316">
        <f t="shared" si="0"/>
        <v>0</v>
      </c>
      <c r="Q20" s="316">
        <v>108746</v>
      </c>
      <c r="R20" s="316">
        <f t="shared" si="1"/>
        <v>108746</v>
      </c>
    </row>
    <row r="21" spans="1:18" s="250" customFormat="1" ht="27.75" customHeight="1">
      <c r="A21" s="314">
        <v>13</v>
      </c>
      <c r="B21" s="590" t="s">
        <v>78</v>
      </c>
      <c r="C21" s="490"/>
      <c r="D21" s="318">
        <f aca="true" t="shared" si="3" ref="D21:P21">SUM(D11-D12-D13+D14-D15+D16+D17+D18-D19-D20)</f>
        <v>0</v>
      </c>
      <c r="E21" s="318">
        <f t="shared" si="3"/>
        <v>0</v>
      </c>
      <c r="F21" s="318">
        <f t="shared" si="3"/>
        <v>0</v>
      </c>
      <c r="G21" s="318">
        <f t="shared" si="3"/>
        <v>0</v>
      </c>
      <c r="H21" s="318">
        <f t="shared" si="3"/>
        <v>0</v>
      </c>
      <c r="I21" s="318">
        <f t="shared" si="3"/>
        <v>0</v>
      </c>
      <c r="J21" s="318">
        <f t="shared" si="3"/>
        <v>0</v>
      </c>
      <c r="K21" s="318">
        <f t="shared" si="3"/>
        <v>0</v>
      </c>
      <c r="L21" s="318">
        <f t="shared" si="3"/>
        <v>0</v>
      </c>
      <c r="M21" s="318">
        <f t="shared" si="3"/>
        <v>0</v>
      </c>
      <c r="N21" s="318">
        <f t="shared" si="3"/>
        <v>0</v>
      </c>
      <c r="O21" s="318">
        <f t="shared" si="3"/>
        <v>0</v>
      </c>
      <c r="P21" s="318">
        <f t="shared" si="3"/>
        <v>0</v>
      </c>
      <c r="Q21" s="318">
        <f>SUM(Q11-Q12-Q13+Q14-Q15+Q16+Q17+Q18-Q19-Q20)</f>
        <v>192357</v>
      </c>
      <c r="R21" s="316">
        <f t="shared" si="1"/>
        <v>192357</v>
      </c>
    </row>
    <row r="22" spans="1:18" s="250" customFormat="1" ht="12.75">
      <c r="A22" s="314">
        <v>14</v>
      </c>
      <c r="B22" s="590" t="s">
        <v>79</v>
      </c>
      <c r="C22" s="490"/>
      <c r="D22" s="315"/>
      <c r="E22" s="315"/>
      <c r="F22" s="315"/>
      <c r="G22" s="315"/>
      <c r="H22" s="315"/>
      <c r="I22" s="315"/>
      <c r="J22" s="315"/>
      <c r="K22" s="315"/>
      <c r="L22" s="315"/>
      <c r="M22" s="315"/>
      <c r="N22" s="315"/>
      <c r="O22" s="315"/>
      <c r="P22" s="316">
        <f t="shared" si="0"/>
        <v>0</v>
      </c>
      <c r="Q22" s="316"/>
      <c r="R22" s="316">
        <f t="shared" si="1"/>
        <v>0</v>
      </c>
    </row>
    <row r="23" spans="1:18" s="250" customFormat="1" ht="12.75">
      <c r="A23" s="314">
        <v>15</v>
      </c>
      <c r="B23" s="590" t="s">
        <v>80</v>
      </c>
      <c r="C23" s="490"/>
      <c r="D23" s="315"/>
      <c r="E23" s="315"/>
      <c r="F23" s="315"/>
      <c r="G23" s="315"/>
      <c r="H23" s="315"/>
      <c r="I23" s="315"/>
      <c r="J23" s="315"/>
      <c r="K23" s="315"/>
      <c r="L23" s="315"/>
      <c r="M23" s="315"/>
      <c r="N23" s="315"/>
      <c r="O23" s="315"/>
      <c r="P23" s="316">
        <f t="shared" si="0"/>
        <v>0</v>
      </c>
      <c r="Q23" s="316"/>
      <c r="R23" s="316">
        <f t="shared" si="1"/>
        <v>0</v>
      </c>
    </row>
    <row r="24" spans="1:18" s="250" customFormat="1" ht="15.75" customHeight="1">
      <c r="A24" s="314">
        <v>16</v>
      </c>
      <c r="B24" s="590" t="s">
        <v>81</v>
      </c>
      <c r="C24" s="490"/>
      <c r="D24" s="318">
        <f aca="true" t="shared" si="4" ref="D24:P24">SUM(D21+D22-D23)</f>
        <v>0</v>
      </c>
      <c r="E24" s="318">
        <f t="shared" si="4"/>
        <v>0</v>
      </c>
      <c r="F24" s="318">
        <f t="shared" si="4"/>
        <v>0</v>
      </c>
      <c r="G24" s="318">
        <f t="shared" si="4"/>
        <v>0</v>
      </c>
      <c r="H24" s="318">
        <f t="shared" si="4"/>
        <v>0</v>
      </c>
      <c r="I24" s="318">
        <f t="shared" si="4"/>
        <v>0</v>
      </c>
      <c r="J24" s="318">
        <f t="shared" si="4"/>
        <v>0</v>
      </c>
      <c r="K24" s="318">
        <f t="shared" si="4"/>
        <v>0</v>
      </c>
      <c r="L24" s="318">
        <f t="shared" si="4"/>
        <v>0</v>
      </c>
      <c r="M24" s="318">
        <f t="shared" si="4"/>
        <v>0</v>
      </c>
      <c r="N24" s="318">
        <f t="shared" si="4"/>
        <v>0</v>
      </c>
      <c r="O24" s="318">
        <f t="shared" si="4"/>
        <v>0</v>
      </c>
      <c r="P24" s="318">
        <f t="shared" si="4"/>
        <v>0</v>
      </c>
      <c r="Q24" s="318">
        <f>SUM(Q21+Q22-Q23)</f>
        <v>192357</v>
      </c>
      <c r="R24" s="316">
        <f t="shared" si="1"/>
        <v>192357</v>
      </c>
    </row>
    <row r="25" spans="1:18" s="250" customFormat="1" ht="28.5" customHeight="1">
      <c r="A25" s="314">
        <v>17</v>
      </c>
      <c r="B25" s="590" t="s">
        <v>82</v>
      </c>
      <c r="C25" s="490"/>
      <c r="D25" s="315"/>
      <c r="E25" s="315"/>
      <c r="F25" s="315"/>
      <c r="G25" s="315"/>
      <c r="H25" s="315"/>
      <c r="I25" s="315"/>
      <c r="J25" s="315"/>
      <c r="K25" s="315"/>
      <c r="L25" s="315"/>
      <c r="M25" s="315"/>
      <c r="N25" s="315"/>
      <c r="O25" s="315"/>
      <c r="P25" s="316">
        <f t="shared" si="0"/>
        <v>0</v>
      </c>
      <c r="Q25" s="316"/>
      <c r="R25" s="316">
        <v>3884</v>
      </c>
    </row>
    <row r="26" spans="1:18" s="250" customFormat="1" ht="14.25" customHeight="1">
      <c r="A26" s="314">
        <v>18</v>
      </c>
      <c r="B26" s="590" t="s">
        <v>83</v>
      </c>
      <c r="C26" s="490"/>
      <c r="D26" s="315"/>
      <c r="E26" s="315"/>
      <c r="F26" s="315"/>
      <c r="G26" s="315"/>
      <c r="H26" s="315"/>
      <c r="I26" s="315"/>
      <c r="J26" s="315"/>
      <c r="K26" s="315"/>
      <c r="L26" s="315"/>
      <c r="M26" s="315"/>
      <c r="N26" s="315"/>
      <c r="O26" s="315"/>
      <c r="P26" s="316">
        <f t="shared" si="0"/>
        <v>0</v>
      </c>
      <c r="Q26" s="316">
        <v>14787</v>
      </c>
      <c r="R26" s="316">
        <v>7691</v>
      </c>
    </row>
    <row r="27" spans="1:18" s="250" customFormat="1" ht="24.75" customHeight="1">
      <c r="A27" s="314">
        <v>19</v>
      </c>
      <c r="B27" s="590" t="s">
        <v>84</v>
      </c>
      <c r="C27" s="490"/>
      <c r="D27" s="318">
        <f aca="true" t="shared" si="5" ref="D27:P27">SUM(D24-D25-D26)</f>
        <v>0</v>
      </c>
      <c r="E27" s="318">
        <f t="shared" si="5"/>
        <v>0</v>
      </c>
      <c r="F27" s="318">
        <f t="shared" si="5"/>
        <v>0</v>
      </c>
      <c r="G27" s="318">
        <f t="shared" si="5"/>
        <v>0</v>
      </c>
      <c r="H27" s="318">
        <f t="shared" si="5"/>
        <v>0</v>
      </c>
      <c r="I27" s="318">
        <f t="shared" si="5"/>
        <v>0</v>
      </c>
      <c r="J27" s="318">
        <f t="shared" si="5"/>
        <v>0</v>
      </c>
      <c r="K27" s="318">
        <f t="shared" si="5"/>
        <v>0</v>
      </c>
      <c r="L27" s="318">
        <f t="shared" si="5"/>
        <v>0</v>
      </c>
      <c r="M27" s="318">
        <f t="shared" si="5"/>
        <v>0</v>
      </c>
      <c r="N27" s="318">
        <f t="shared" si="5"/>
        <v>0</v>
      </c>
      <c r="O27" s="318">
        <f t="shared" si="5"/>
        <v>0</v>
      </c>
      <c r="P27" s="318">
        <f t="shared" si="5"/>
        <v>0</v>
      </c>
      <c r="Q27" s="318">
        <f>SUM(Q24-Q25-Q26)</f>
        <v>177570</v>
      </c>
      <c r="R27" s="318">
        <f>SUM(R24-R25-R26)</f>
        <v>180782</v>
      </c>
    </row>
    <row r="28" ht="12.75">
      <c r="A28" s="28"/>
    </row>
    <row r="29" ht="12.75">
      <c r="A29" s="28"/>
    </row>
    <row r="30" spans="1:18" ht="26.25" customHeight="1">
      <c r="A30" s="4" t="s">
        <v>64</v>
      </c>
      <c r="B30" s="203" t="s">
        <v>65</v>
      </c>
      <c r="C30" s="204" t="s">
        <v>262</v>
      </c>
      <c r="D30" s="313" t="s">
        <v>247</v>
      </c>
      <c r="E30" s="313" t="s">
        <v>248</v>
      </c>
      <c r="F30" s="313" t="s">
        <v>249</v>
      </c>
      <c r="G30" s="313" t="s">
        <v>250</v>
      </c>
      <c r="H30" s="313" t="s">
        <v>251</v>
      </c>
      <c r="I30" s="313" t="s">
        <v>252</v>
      </c>
      <c r="J30" s="313" t="s">
        <v>253</v>
      </c>
      <c r="K30" s="313" t="s">
        <v>254</v>
      </c>
      <c r="L30" s="313" t="s">
        <v>255</v>
      </c>
      <c r="M30" s="313" t="s">
        <v>256</v>
      </c>
      <c r="N30" s="313" t="s">
        <v>257</v>
      </c>
      <c r="O30" s="313" t="s">
        <v>258</v>
      </c>
      <c r="P30" s="313" t="s">
        <v>259</v>
      </c>
      <c r="Q30" s="106"/>
      <c r="R30" s="106"/>
    </row>
    <row r="31" spans="1:18" s="250" customFormat="1" ht="18" customHeight="1">
      <c r="A31" s="314">
        <v>1</v>
      </c>
      <c r="B31" s="590" t="s">
        <v>66</v>
      </c>
      <c r="C31" s="490"/>
      <c r="D31" s="319" t="s">
        <v>88</v>
      </c>
      <c r="E31" s="316" t="e">
        <f>E9/D9*100-100</f>
        <v>#DIV/0!</v>
      </c>
      <c r="F31" s="316" t="e">
        <f>F9/E9*100-100</f>
        <v>#DIV/0!</v>
      </c>
      <c r="G31" s="316" t="e">
        <f>G9/F9*100-100</f>
        <v>#DIV/0!</v>
      </c>
      <c r="H31" s="316" t="e">
        <f aca="true" t="shared" si="6" ref="H31:M31">H9/G9*100-100</f>
        <v>#DIV/0!</v>
      </c>
      <c r="I31" s="316" t="e">
        <f t="shared" si="6"/>
        <v>#DIV/0!</v>
      </c>
      <c r="J31" s="316" t="e">
        <f t="shared" si="6"/>
        <v>#DIV/0!</v>
      </c>
      <c r="K31" s="316" t="e">
        <f t="shared" si="6"/>
        <v>#DIV/0!</v>
      </c>
      <c r="L31" s="316" t="e">
        <f t="shared" si="6"/>
        <v>#DIV/0!</v>
      </c>
      <c r="M31" s="316" t="e">
        <f t="shared" si="6"/>
        <v>#DIV/0!</v>
      </c>
      <c r="N31" s="316" t="e">
        <f>N9/M9*100-100</f>
        <v>#DIV/0!</v>
      </c>
      <c r="O31" s="316" t="e">
        <f>O9/N9*100-100</f>
        <v>#DIV/0!</v>
      </c>
      <c r="P31" s="316"/>
      <c r="Q31" s="316">
        <v>4118568</v>
      </c>
      <c r="R31" s="316">
        <f>SUM(Q31-P31)</f>
        <v>4118568</v>
      </c>
    </row>
    <row r="32" spans="1:18" s="250" customFormat="1" ht="17.25" customHeight="1">
      <c r="A32" s="314">
        <v>2</v>
      </c>
      <c r="B32" s="590" t="s">
        <v>67</v>
      </c>
      <c r="C32" s="490"/>
      <c r="D32" s="319" t="s">
        <v>88</v>
      </c>
      <c r="E32" s="316" t="e">
        <f>E10/D10*100-100</f>
        <v>#DIV/0!</v>
      </c>
      <c r="F32" s="316" t="e">
        <f aca="true" t="shared" si="7" ref="F32:O32">F10/E10*100-100</f>
        <v>#DIV/0!</v>
      </c>
      <c r="G32" s="316" t="e">
        <f t="shared" si="7"/>
        <v>#DIV/0!</v>
      </c>
      <c r="H32" s="316" t="e">
        <f t="shared" si="7"/>
        <v>#DIV/0!</v>
      </c>
      <c r="I32" s="316" t="e">
        <f t="shared" si="7"/>
        <v>#DIV/0!</v>
      </c>
      <c r="J32" s="316" t="e">
        <f t="shared" si="7"/>
        <v>#DIV/0!</v>
      </c>
      <c r="K32" s="316" t="e">
        <f>K10/J10*100-100</f>
        <v>#DIV/0!</v>
      </c>
      <c r="L32" s="316" t="e">
        <f t="shared" si="7"/>
        <v>#DIV/0!</v>
      </c>
      <c r="M32" s="316" t="e">
        <f t="shared" si="7"/>
        <v>#DIV/0!</v>
      </c>
      <c r="N32" s="316" t="e">
        <f>N10/M10*100-100</f>
        <v>#DIV/0!</v>
      </c>
      <c r="O32" s="316" t="e">
        <f t="shared" si="7"/>
        <v>#DIV/0!</v>
      </c>
      <c r="P32" s="316"/>
      <c r="Q32" s="316">
        <v>3379682</v>
      </c>
      <c r="R32" s="316">
        <f aca="true" t="shared" si="8" ref="R32:R46">SUM(Q32-P32)</f>
        <v>3379682</v>
      </c>
    </row>
    <row r="33" spans="1:18" s="250" customFormat="1" ht="26.25" customHeight="1">
      <c r="A33" s="314">
        <v>3</v>
      </c>
      <c r="B33" s="590" t="s">
        <v>68</v>
      </c>
      <c r="C33" s="490"/>
      <c r="D33" s="319" t="s">
        <v>88</v>
      </c>
      <c r="E33" s="317" t="e">
        <f aca="true" t="shared" si="9" ref="E33:O34">SUM(E31-E32)</f>
        <v>#DIV/0!</v>
      </c>
      <c r="F33" s="317" t="e">
        <f t="shared" si="9"/>
        <v>#DIV/0!</v>
      </c>
      <c r="G33" s="317" t="e">
        <f t="shared" si="9"/>
        <v>#DIV/0!</v>
      </c>
      <c r="H33" s="317" t="e">
        <f t="shared" si="9"/>
        <v>#DIV/0!</v>
      </c>
      <c r="I33" s="317" t="e">
        <f t="shared" si="9"/>
        <v>#DIV/0!</v>
      </c>
      <c r="J33" s="317" t="e">
        <f t="shared" si="9"/>
        <v>#DIV/0!</v>
      </c>
      <c r="K33" s="317" t="e">
        <f t="shared" si="9"/>
        <v>#DIV/0!</v>
      </c>
      <c r="L33" s="317" t="e">
        <f t="shared" si="9"/>
        <v>#DIV/0!</v>
      </c>
      <c r="M33" s="317" t="e">
        <f t="shared" si="9"/>
        <v>#DIV/0!</v>
      </c>
      <c r="N33" s="317" t="e">
        <f t="shared" si="9"/>
        <v>#DIV/0!</v>
      </c>
      <c r="O33" s="317" t="e">
        <f t="shared" si="9"/>
        <v>#DIV/0!</v>
      </c>
      <c r="P33" s="317"/>
      <c r="Q33" s="317">
        <f>SUM(Q31-Q32)</f>
        <v>738886</v>
      </c>
      <c r="R33" s="317">
        <f t="shared" si="8"/>
        <v>738886</v>
      </c>
    </row>
    <row r="34" spans="1:18" s="250" customFormat="1" ht="21.75" customHeight="1">
      <c r="A34" s="314">
        <v>4</v>
      </c>
      <c r="B34" s="590" t="s">
        <v>69</v>
      </c>
      <c r="C34" s="490"/>
      <c r="D34" s="319" t="s">
        <v>88</v>
      </c>
      <c r="E34" s="320" t="e">
        <f t="shared" si="9"/>
        <v>#DIV/0!</v>
      </c>
      <c r="F34" s="320" t="e">
        <f t="shared" si="9"/>
        <v>#DIV/0!</v>
      </c>
      <c r="G34" s="320" t="e">
        <f t="shared" si="9"/>
        <v>#DIV/0!</v>
      </c>
      <c r="H34" s="320" t="e">
        <f t="shared" si="9"/>
        <v>#DIV/0!</v>
      </c>
      <c r="I34" s="320" t="e">
        <f t="shared" si="9"/>
        <v>#DIV/0!</v>
      </c>
      <c r="J34" s="320" t="e">
        <f t="shared" si="9"/>
        <v>#DIV/0!</v>
      </c>
      <c r="K34" s="320" t="e">
        <f t="shared" si="9"/>
        <v>#DIV/0!</v>
      </c>
      <c r="L34" s="320" t="e">
        <f t="shared" si="9"/>
        <v>#DIV/0!</v>
      </c>
      <c r="M34" s="320" t="e">
        <f t="shared" si="9"/>
        <v>#DIV/0!</v>
      </c>
      <c r="N34" s="320" t="e">
        <f t="shared" si="9"/>
        <v>#DIV/0!</v>
      </c>
      <c r="O34" s="320" t="e">
        <f t="shared" si="9"/>
        <v>#DIV/0!</v>
      </c>
      <c r="P34" s="316"/>
      <c r="Q34" s="316">
        <v>54541</v>
      </c>
      <c r="R34" s="316">
        <f t="shared" si="8"/>
        <v>54541</v>
      </c>
    </row>
    <row r="35" spans="1:18" s="250" customFormat="1" ht="21.75" customHeight="1">
      <c r="A35" s="314">
        <v>5</v>
      </c>
      <c r="B35" s="590" t="s">
        <v>70</v>
      </c>
      <c r="C35" s="490"/>
      <c r="D35" s="319" t="s">
        <v>88</v>
      </c>
      <c r="E35" s="316" t="e">
        <f>E13/D13*100-100</f>
        <v>#DIV/0!</v>
      </c>
      <c r="F35" s="316" t="e">
        <f aca="true" t="shared" si="10" ref="F35:O35">F13/E13*100-100</f>
        <v>#DIV/0!</v>
      </c>
      <c r="G35" s="316" t="e">
        <f t="shared" si="10"/>
        <v>#DIV/0!</v>
      </c>
      <c r="H35" s="316" t="e">
        <f t="shared" si="10"/>
        <v>#DIV/0!</v>
      </c>
      <c r="I35" s="316" t="e">
        <f t="shared" si="10"/>
        <v>#DIV/0!</v>
      </c>
      <c r="J35" s="316" t="e">
        <f t="shared" si="10"/>
        <v>#DIV/0!</v>
      </c>
      <c r="K35" s="316" t="e">
        <f t="shared" si="10"/>
        <v>#DIV/0!</v>
      </c>
      <c r="L35" s="316" t="e">
        <f t="shared" si="10"/>
        <v>#DIV/0!</v>
      </c>
      <c r="M35" s="316" t="e">
        <f t="shared" si="10"/>
        <v>#DIV/0!</v>
      </c>
      <c r="N35" s="316" t="e">
        <f>N13/M13*100-100</f>
        <v>#DIV/0!</v>
      </c>
      <c r="O35" s="316" t="e">
        <f t="shared" si="10"/>
        <v>#DIV/0!</v>
      </c>
      <c r="P35" s="316"/>
      <c r="Q35" s="357">
        <v>398412</v>
      </c>
      <c r="R35" s="316">
        <f t="shared" si="8"/>
        <v>398412</v>
      </c>
    </row>
    <row r="36" spans="1:18" s="250" customFormat="1" ht="26.25" customHeight="1">
      <c r="A36" s="314">
        <v>6</v>
      </c>
      <c r="B36" s="590" t="s">
        <v>71</v>
      </c>
      <c r="C36" s="490"/>
      <c r="D36" s="319" t="s">
        <v>88</v>
      </c>
      <c r="E36" s="316" t="e">
        <f aca="true" t="shared" si="11" ref="E36:O48">E14/D14*100-100</f>
        <v>#DIV/0!</v>
      </c>
      <c r="F36" s="316" t="e">
        <f t="shared" si="11"/>
        <v>#DIV/0!</v>
      </c>
      <c r="G36" s="316" t="e">
        <f t="shared" si="11"/>
        <v>#DIV/0!</v>
      </c>
      <c r="H36" s="316" t="e">
        <f t="shared" si="11"/>
        <v>#DIV/0!</v>
      </c>
      <c r="I36" s="316" t="e">
        <f t="shared" si="11"/>
        <v>#DIV/0!</v>
      </c>
      <c r="J36" s="316" t="e">
        <f t="shared" si="11"/>
        <v>#DIV/0!</v>
      </c>
      <c r="K36" s="316" t="e">
        <f t="shared" si="11"/>
        <v>#DIV/0!</v>
      </c>
      <c r="L36" s="316" t="e">
        <f t="shared" si="11"/>
        <v>#DIV/0!</v>
      </c>
      <c r="M36" s="316" t="e">
        <f t="shared" si="11"/>
        <v>#DIV/0!</v>
      </c>
      <c r="N36" s="316" t="e">
        <f t="shared" si="11"/>
        <v>#DIV/0!</v>
      </c>
      <c r="O36" s="316" t="e">
        <f t="shared" si="11"/>
        <v>#DIV/0!</v>
      </c>
      <c r="P36" s="316"/>
      <c r="Q36" s="316">
        <v>80028</v>
      </c>
      <c r="R36" s="316">
        <f t="shared" si="8"/>
        <v>80028</v>
      </c>
    </row>
    <row r="37" spans="1:18" s="250" customFormat="1" ht="26.25" customHeight="1">
      <c r="A37" s="314">
        <v>7</v>
      </c>
      <c r="B37" s="590" t="s">
        <v>72</v>
      </c>
      <c r="C37" s="490"/>
      <c r="D37" s="319" t="s">
        <v>88</v>
      </c>
      <c r="E37" s="316" t="e">
        <f t="shared" si="11"/>
        <v>#DIV/0!</v>
      </c>
      <c r="F37" s="316" t="e">
        <f t="shared" si="11"/>
        <v>#DIV/0!</v>
      </c>
      <c r="G37" s="316" t="e">
        <f t="shared" si="11"/>
        <v>#DIV/0!</v>
      </c>
      <c r="H37" s="316" t="e">
        <f t="shared" si="11"/>
        <v>#DIV/0!</v>
      </c>
      <c r="I37" s="316" t="e">
        <f t="shared" si="11"/>
        <v>#DIV/0!</v>
      </c>
      <c r="J37" s="316" t="e">
        <f t="shared" si="11"/>
        <v>#DIV/0!</v>
      </c>
      <c r="K37" s="316" t="e">
        <f t="shared" si="11"/>
        <v>#DIV/0!</v>
      </c>
      <c r="L37" s="316" t="e">
        <f t="shared" si="11"/>
        <v>#DIV/0!</v>
      </c>
      <c r="M37" s="316" t="e">
        <f t="shared" si="11"/>
        <v>#DIV/0!</v>
      </c>
      <c r="N37" s="316" t="e">
        <f t="shared" si="11"/>
        <v>#DIV/0!</v>
      </c>
      <c r="O37" s="316" t="e">
        <f t="shared" si="11"/>
        <v>#DIV/0!</v>
      </c>
      <c r="P37" s="316"/>
      <c r="Q37" s="316">
        <v>64865</v>
      </c>
      <c r="R37" s="316">
        <f t="shared" si="8"/>
        <v>64865</v>
      </c>
    </row>
    <row r="38" spans="1:18" s="250" customFormat="1" ht="24" customHeight="1">
      <c r="A38" s="314">
        <v>8</v>
      </c>
      <c r="B38" s="590" t="s">
        <v>73</v>
      </c>
      <c r="C38" s="490"/>
      <c r="D38" s="319" t="s">
        <v>88</v>
      </c>
      <c r="E38" s="316" t="e">
        <f t="shared" si="11"/>
        <v>#DIV/0!</v>
      </c>
      <c r="F38" s="316" t="e">
        <f t="shared" si="11"/>
        <v>#DIV/0!</v>
      </c>
      <c r="G38" s="316" t="e">
        <f t="shared" si="11"/>
        <v>#DIV/0!</v>
      </c>
      <c r="H38" s="316" t="e">
        <f t="shared" si="11"/>
        <v>#DIV/0!</v>
      </c>
      <c r="I38" s="316" t="e">
        <f t="shared" si="11"/>
        <v>#DIV/0!</v>
      </c>
      <c r="J38" s="316" t="e">
        <f t="shared" si="11"/>
        <v>#DIV/0!</v>
      </c>
      <c r="K38" s="316" t="e">
        <f t="shared" si="11"/>
        <v>#DIV/0!</v>
      </c>
      <c r="L38" s="316" t="e">
        <f t="shared" si="11"/>
        <v>#DIV/0!</v>
      </c>
      <c r="M38" s="316" t="e">
        <f t="shared" si="11"/>
        <v>#DIV/0!</v>
      </c>
      <c r="N38" s="316" t="e">
        <f t="shared" si="11"/>
        <v>#DIV/0!</v>
      </c>
      <c r="O38" s="316" t="e">
        <f t="shared" si="11"/>
        <v>#DIV/0!</v>
      </c>
      <c r="P38" s="316"/>
      <c r="Q38" s="316"/>
      <c r="R38" s="316">
        <f t="shared" si="8"/>
        <v>0</v>
      </c>
    </row>
    <row r="39" spans="1:18" s="250" customFormat="1" ht="39" customHeight="1">
      <c r="A39" s="314">
        <v>9</v>
      </c>
      <c r="B39" s="590" t="s">
        <v>74</v>
      </c>
      <c r="C39" s="490"/>
      <c r="D39" s="319" t="s">
        <v>88</v>
      </c>
      <c r="E39" s="316" t="e">
        <f t="shared" si="11"/>
        <v>#DIV/0!</v>
      </c>
      <c r="F39" s="316" t="e">
        <f t="shared" si="11"/>
        <v>#DIV/0!</v>
      </c>
      <c r="G39" s="316" t="e">
        <f t="shared" si="11"/>
        <v>#DIV/0!</v>
      </c>
      <c r="H39" s="316" t="e">
        <f t="shared" si="11"/>
        <v>#DIV/0!</v>
      </c>
      <c r="I39" s="316" t="e">
        <f t="shared" si="11"/>
        <v>#DIV/0!</v>
      </c>
      <c r="J39" s="316" t="e">
        <f t="shared" si="11"/>
        <v>#DIV/0!</v>
      </c>
      <c r="K39" s="316" t="e">
        <f t="shared" si="11"/>
        <v>#DIV/0!</v>
      </c>
      <c r="L39" s="316" t="e">
        <f t="shared" si="11"/>
        <v>#DIV/0!</v>
      </c>
      <c r="M39" s="316" t="e">
        <f t="shared" si="11"/>
        <v>#DIV/0!</v>
      </c>
      <c r="N39" s="316" t="e">
        <f t="shared" si="11"/>
        <v>#DIV/0!</v>
      </c>
      <c r="O39" s="316" t="e">
        <f t="shared" si="11"/>
        <v>#DIV/0!</v>
      </c>
      <c r="P39" s="316"/>
      <c r="Q39" s="316"/>
      <c r="R39" s="316">
        <f t="shared" si="8"/>
        <v>0</v>
      </c>
    </row>
    <row r="40" spans="1:18" s="250" customFormat="1" ht="27.75" customHeight="1">
      <c r="A40" s="314">
        <v>10</v>
      </c>
      <c r="B40" s="590" t="s">
        <v>75</v>
      </c>
      <c r="C40" s="490"/>
      <c r="D40" s="319" t="s">
        <v>88</v>
      </c>
      <c r="E40" s="316" t="e">
        <f t="shared" si="11"/>
        <v>#DIV/0!</v>
      </c>
      <c r="F40" s="316" t="e">
        <f t="shared" si="11"/>
        <v>#DIV/0!</v>
      </c>
      <c r="G40" s="316" t="e">
        <f t="shared" si="11"/>
        <v>#DIV/0!</v>
      </c>
      <c r="H40" s="316" t="e">
        <f t="shared" si="11"/>
        <v>#DIV/0!</v>
      </c>
      <c r="I40" s="316" t="e">
        <f t="shared" si="11"/>
        <v>#DIV/0!</v>
      </c>
      <c r="J40" s="316" t="e">
        <f t="shared" si="11"/>
        <v>#DIV/0!</v>
      </c>
      <c r="K40" s="316" t="e">
        <f t="shared" si="11"/>
        <v>#DIV/0!</v>
      </c>
      <c r="L40" s="316" t="e">
        <f t="shared" si="11"/>
        <v>#DIV/0!</v>
      </c>
      <c r="M40" s="316" t="e">
        <f t="shared" si="11"/>
        <v>#DIV/0!</v>
      </c>
      <c r="N40" s="316" t="e">
        <f t="shared" si="11"/>
        <v>#DIV/0!</v>
      </c>
      <c r="O40" s="316" t="e">
        <f t="shared" si="11"/>
        <v>#DIV/0!</v>
      </c>
      <c r="P40" s="316"/>
      <c r="Q40" s="316">
        <v>7</v>
      </c>
      <c r="R40" s="316">
        <f t="shared" si="8"/>
        <v>7</v>
      </c>
    </row>
    <row r="41" spans="1:18" s="250" customFormat="1" ht="26.25" customHeight="1">
      <c r="A41" s="314">
        <v>11</v>
      </c>
      <c r="B41" s="590" t="s">
        <v>76</v>
      </c>
      <c r="C41" s="490"/>
      <c r="D41" s="319" t="s">
        <v>88</v>
      </c>
      <c r="E41" s="316" t="e">
        <f t="shared" si="11"/>
        <v>#DIV/0!</v>
      </c>
      <c r="F41" s="316" t="e">
        <f t="shared" si="11"/>
        <v>#DIV/0!</v>
      </c>
      <c r="G41" s="316" t="e">
        <f t="shared" si="11"/>
        <v>#DIV/0!</v>
      </c>
      <c r="H41" s="316" t="e">
        <f t="shared" si="11"/>
        <v>#DIV/0!</v>
      </c>
      <c r="I41" s="316" t="e">
        <f t="shared" si="11"/>
        <v>#DIV/0!</v>
      </c>
      <c r="J41" s="316" t="e">
        <f t="shared" si="11"/>
        <v>#DIV/0!</v>
      </c>
      <c r="K41" s="316" t="e">
        <f t="shared" si="11"/>
        <v>#DIV/0!</v>
      </c>
      <c r="L41" s="316" t="e">
        <f t="shared" si="11"/>
        <v>#DIV/0!</v>
      </c>
      <c r="M41" s="316" t="e">
        <f t="shared" si="11"/>
        <v>#DIV/0!</v>
      </c>
      <c r="N41" s="316" t="e">
        <f t="shared" si="11"/>
        <v>#DIV/0!</v>
      </c>
      <c r="O41" s="316" t="e">
        <f t="shared" si="11"/>
        <v>#DIV/0!</v>
      </c>
      <c r="P41" s="316"/>
      <c r="Q41" s="316"/>
      <c r="R41" s="316">
        <f t="shared" si="8"/>
        <v>0</v>
      </c>
    </row>
    <row r="42" spans="1:18" s="250" customFormat="1" ht="27.75" customHeight="1">
      <c r="A42" s="314">
        <v>12</v>
      </c>
      <c r="B42" s="590" t="s">
        <v>77</v>
      </c>
      <c r="C42" s="490"/>
      <c r="D42" s="319" t="s">
        <v>88</v>
      </c>
      <c r="E42" s="316" t="e">
        <f t="shared" si="11"/>
        <v>#DIV/0!</v>
      </c>
      <c r="F42" s="316" t="e">
        <f t="shared" si="11"/>
        <v>#DIV/0!</v>
      </c>
      <c r="G42" s="316" t="e">
        <f t="shared" si="11"/>
        <v>#DIV/0!</v>
      </c>
      <c r="H42" s="316" t="e">
        <f t="shared" si="11"/>
        <v>#DIV/0!</v>
      </c>
      <c r="I42" s="316" t="e">
        <f t="shared" si="11"/>
        <v>#DIV/0!</v>
      </c>
      <c r="J42" s="316" t="e">
        <f t="shared" si="11"/>
        <v>#DIV/0!</v>
      </c>
      <c r="K42" s="316" t="e">
        <f t="shared" si="11"/>
        <v>#DIV/0!</v>
      </c>
      <c r="L42" s="316" t="e">
        <f t="shared" si="11"/>
        <v>#DIV/0!</v>
      </c>
      <c r="M42" s="316" t="e">
        <f t="shared" si="11"/>
        <v>#DIV/0!</v>
      </c>
      <c r="N42" s="316" t="e">
        <f t="shared" si="11"/>
        <v>#DIV/0!</v>
      </c>
      <c r="O42" s="316" t="e">
        <f t="shared" si="11"/>
        <v>#DIV/0!</v>
      </c>
      <c r="P42" s="316"/>
      <c r="Q42" s="316">
        <v>108746</v>
      </c>
      <c r="R42" s="316">
        <f t="shared" si="8"/>
        <v>108746</v>
      </c>
    </row>
    <row r="43" spans="1:18" s="250" customFormat="1" ht="27.75" customHeight="1">
      <c r="A43" s="314">
        <v>13</v>
      </c>
      <c r="B43" s="590" t="s">
        <v>78</v>
      </c>
      <c r="C43" s="490"/>
      <c r="D43" s="319" t="s">
        <v>88</v>
      </c>
      <c r="E43" s="316" t="e">
        <f t="shared" si="11"/>
        <v>#DIV/0!</v>
      </c>
      <c r="F43" s="316" t="e">
        <f t="shared" si="11"/>
        <v>#DIV/0!</v>
      </c>
      <c r="G43" s="316" t="e">
        <f t="shared" si="11"/>
        <v>#DIV/0!</v>
      </c>
      <c r="H43" s="316" t="e">
        <f t="shared" si="11"/>
        <v>#DIV/0!</v>
      </c>
      <c r="I43" s="316" t="e">
        <f t="shared" si="11"/>
        <v>#DIV/0!</v>
      </c>
      <c r="J43" s="316" t="e">
        <f t="shared" si="11"/>
        <v>#DIV/0!</v>
      </c>
      <c r="K43" s="316" t="e">
        <f t="shared" si="11"/>
        <v>#DIV/0!</v>
      </c>
      <c r="L43" s="316" t="e">
        <f t="shared" si="11"/>
        <v>#DIV/0!</v>
      </c>
      <c r="M43" s="316" t="e">
        <f t="shared" si="11"/>
        <v>#DIV/0!</v>
      </c>
      <c r="N43" s="316" t="e">
        <f t="shared" si="11"/>
        <v>#DIV/0!</v>
      </c>
      <c r="O43" s="316" t="e">
        <f t="shared" si="11"/>
        <v>#DIV/0!</v>
      </c>
      <c r="P43" s="316"/>
      <c r="Q43" s="318">
        <f>SUM(Q33-Q34-Q35+Q36-Q37+Q38+Q39+Q40-Q41-Q42)</f>
        <v>192357</v>
      </c>
      <c r="R43" s="316">
        <f t="shared" si="8"/>
        <v>192357</v>
      </c>
    </row>
    <row r="44" spans="1:18" s="250" customFormat="1" ht="12.75">
      <c r="A44" s="314">
        <v>14</v>
      </c>
      <c r="B44" s="590" t="s">
        <v>79</v>
      </c>
      <c r="C44" s="490"/>
      <c r="D44" s="319" t="s">
        <v>88</v>
      </c>
      <c r="E44" s="316" t="e">
        <f t="shared" si="11"/>
        <v>#DIV/0!</v>
      </c>
      <c r="F44" s="316" t="e">
        <f t="shared" si="11"/>
        <v>#DIV/0!</v>
      </c>
      <c r="G44" s="316" t="e">
        <f t="shared" si="11"/>
        <v>#DIV/0!</v>
      </c>
      <c r="H44" s="316" t="e">
        <f t="shared" si="11"/>
        <v>#DIV/0!</v>
      </c>
      <c r="I44" s="316" t="e">
        <f t="shared" si="11"/>
        <v>#DIV/0!</v>
      </c>
      <c r="J44" s="316" t="e">
        <f t="shared" si="11"/>
        <v>#DIV/0!</v>
      </c>
      <c r="K44" s="316" t="e">
        <f t="shared" si="11"/>
        <v>#DIV/0!</v>
      </c>
      <c r="L44" s="316" t="e">
        <f t="shared" si="11"/>
        <v>#DIV/0!</v>
      </c>
      <c r="M44" s="316" t="e">
        <f t="shared" si="11"/>
        <v>#DIV/0!</v>
      </c>
      <c r="N44" s="316" t="e">
        <f t="shared" si="11"/>
        <v>#DIV/0!</v>
      </c>
      <c r="O44" s="316" t="e">
        <f t="shared" si="11"/>
        <v>#DIV/0!</v>
      </c>
      <c r="P44" s="316"/>
      <c r="Q44" s="316"/>
      <c r="R44" s="316">
        <f t="shared" si="8"/>
        <v>0</v>
      </c>
    </row>
    <row r="45" spans="1:18" s="250" customFormat="1" ht="12.75">
      <c r="A45" s="314">
        <v>15</v>
      </c>
      <c r="B45" s="590" t="s">
        <v>80</v>
      </c>
      <c r="C45" s="490"/>
      <c r="D45" s="319" t="s">
        <v>88</v>
      </c>
      <c r="E45" s="316" t="e">
        <f t="shared" si="11"/>
        <v>#DIV/0!</v>
      </c>
      <c r="F45" s="316" t="e">
        <f t="shared" si="11"/>
        <v>#DIV/0!</v>
      </c>
      <c r="G45" s="316" t="e">
        <f t="shared" si="11"/>
        <v>#DIV/0!</v>
      </c>
      <c r="H45" s="316" t="e">
        <f t="shared" si="11"/>
        <v>#DIV/0!</v>
      </c>
      <c r="I45" s="316" t="e">
        <f t="shared" si="11"/>
        <v>#DIV/0!</v>
      </c>
      <c r="J45" s="316" t="e">
        <f t="shared" si="11"/>
        <v>#DIV/0!</v>
      </c>
      <c r="K45" s="316" t="e">
        <f t="shared" si="11"/>
        <v>#DIV/0!</v>
      </c>
      <c r="L45" s="316" t="e">
        <f t="shared" si="11"/>
        <v>#DIV/0!</v>
      </c>
      <c r="M45" s="316" t="e">
        <f t="shared" si="11"/>
        <v>#DIV/0!</v>
      </c>
      <c r="N45" s="316" t="e">
        <f t="shared" si="11"/>
        <v>#DIV/0!</v>
      </c>
      <c r="O45" s="316" t="e">
        <f t="shared" si="11"/>
        <v>#DIV/0!</v>
      </c>
      <c r="P45" s="316"/>
      <c r="Q45" s="316"/>
      <c r="R45" s="316">
        <f t="shared" si="8"/>
        <v>0</v>
      </c>
    </row>
    <row r="46" spans="1:18" s="250" customFormat="1" ht="15.75" customHeight="1">
      <c r="A46" s="314">
        <v>16</v>
      </c>
      <c r="B46" s="590" t="s">
        <v>81</v>
      </c>
      <c r="C46" s="490"/>
      <c r="D46" s="319" t="s">
        <v>88</v>
      </c>
      <c r="E46" s="316" t="e">
        <f t="shared" si="11"/>
        <v>#DIV/0!</v>
      </c>
      <c r="F46" s="316" t="e">
        <f t="shared" si="11"/>
        <v>#DIV/0!</v>
      </c>
      <c r="G46" s="316" t="e">
        <f t="shared" si="11"/>
        <v>#DIV/0!</v>
      </c>
      <c r="H46" s="316" t="e">
        <f t="shared" si="11"/>
        <v>#DIV/0!</v>
      </c>
      <c r="I46" s="316" t="e">
        <f t="shared" si="11"/>
        <v>#DIV/0!</v>
      </c>
      <c r="J46" s="316" t="e">
        <f t="shared" si="11"/>
        <v>#DIV/0!</v>
      </c>
      <c r="K46" s="316" t="e">
        <f t="shared" si="11"/>
        <v>#DIV/0!</v>
      </c>
      <c r="L46" s="316" t="e">
        <f t="shared" si="11"/>
        <v>#DIV/0!</v>
      </c>
      <c r="M46" s="316" t="e">
        <f t="shared" si="11"/>
        <v>#DIV/0!</v>
      </c>
      <c r="N46" s="316" t="e">
        <f t="shared" si="11"/>
        <v>#DIV/0!</v>
      </c>
      <c r="O46" s="316" t="e">
        <f t="shared" si="11"/>
        <v>#DIV/0!</v>
      </c>
      <c r="P46" s="316"/>
      <c r="Q46" s="318">
        <f>SUM(Q43+Q44-Q45)</f>
        <v>192357</v>
      </c>
      <c r="R46" s="316">
        <f t="shared" si="8"/>
        <v>192357</v>
      </c>
    </row>
    <row r="47" spans="1:18" s="250" customFormat="1" ht="28.5" customHeight="1">
      <c r="A47" s="314">
        <v>17</v>
      </c>
      <c r="B47" s="590" t="s">
        <v>82</v>
      </c>
      <c r="C47" s="490"/>
      <c r="D47" s="319" t="s">
        <v>88</v>
      </c>
      <c r="E47" s="316" t="e">
        <f>E25/D25*100-100</f>
        <v>#DIV/0!</v>
      </c>
      <c r="F47" s="316" t="e">
        <f t="shared" si="11"/>
        <v>#DIV/0!</v>
      </c>
      <c r="G47" s="316" t="e">
        <f t="shared" si="11"/>
        <v>#DIV/0!</v>
      </c>
      <c r="H47" s="316" t="e">
        <f t="shared" si="11"/>
        <v>#DIV/0!</v>
      </c>
      <c r="I47" s="316" t="e">
        <f t="shared" si="11"/>
        <v>#DIV/0!</v>
      </c>
      <c r="J47" s="316" t="e">
        <f t="shared" si="11"/>
        <v>#DIV/0!</v>
      </c>
      <c r="K47" s="316" t="e">
        <f t="shared" si="11"/>
        <v>#DIV/0!</v>
      </c>
      <c r="L47" s="316" t="e">
        <f t="shared" si="11"/>
        <v>#DIV/0!</v>
      </c>
      <c r="M47" s="316" t="e">
        <f t="shared" si="11"/>
        <v>#DIV/0!</v>
      </c>
      <c r="N47" s="316" t="e">
        <f>N25/M25*100-100</f>
        <v>#DIV/0!</v>
      </c>
      <c r="O47" s="316" t="e">
        <f t="shared" si="11"/>
        <v>#DIV/0!</v>
      </c>
      <c r="P47" s="316"/>
      <c r="Q47" s="316"/>
      <c r="R47" s="316">
        <v>3884</v>
      </c>
    </row>
    <row r="48" spans="1:18" s="250" customFormat="1" ht="14.25" customHeight="1">
      <c r="A48" s="314">
        <v>18</v>
      </c>
      <c r="B48" s="590" t="s">
        <v>83</v>
      </c>
      <c r="C48" s="490"/>
      <c r="D48" s="319" t="s">
        <v>88</v>
      </c>
      <c r="E48" s="316" t="e">
        <f>E26/D26*100-100</f>
        <v>#DIV/0!</v>
      </c>
      <c r="F48" s="316" t="e">
        <f t="shared" si="11"/>
        <v>#DIV/0!</v>
      </c>
      <c r="G48" s="316" t="e">
        <f t="shared" si="11"/>
        <v>#DIV/0!</v>
      </c>
      <c r="H48" s="316" t="e">
        <f t="shared" si="11"/>
        <v>#DIV/0!</v>
      </c>
      <c r="I48" s="316" t="e">
        <f t="shared" si="11"/>
        <v>#DIV/0!</v>
      </c>
      <c r="J48" s="316" t="e">
        <f t="shared" si="11"/>
        <v>#DIV/0!</v>
      </c>
      <c r="K48" s="316" t="e">
        <f t="shared" si="11"/>
        <v>#DIV/0!</v>
      </c>
      <c r="L48" s="316" t="e">
        <f t="shared" si="11"/>
        <v>#DIV/0!</v>
      </c>
      <c r="M48" s="316" t="e">
        <f t="shared" si="11"/>
        <v>#DIV/0!</v>
      </c>
      <c r="N48" s="316" t="e">
        <f>N26/M26*100-100</f>
        <v>#DIV/0!</v>
      </c>
      <c r="O48" s="316" t="e">
        <f t="shared" si="11"/>
        <v>#DIV/0!</v>
      </c>
      <c r="P48" s="316"/>
      <c r="Q48" s="316">
        <v>14787</v>
      </c>
      <c r="R48" s="316">
        <v>7691</v>
      </c>
    </row>
    <row r="49" spans="1:18" s="250" customFormat="1" ht="24.75" customHeight="1">
      <c r="A49" s="314">
        <v>19</v>
      </c>
      <c r="B49" s="590" t="s">
        <v>84</v>
      </c>
      <c r="C49" s="490"/>
      <c r="D49" s="319" t="s">
        <v>88</v>
      </c>
      <c r="E49" s="316" t="e">
        <f aca="true" t="shared" si="12" ref="E49:O49">E27/D27*100-100</f>
        <v>#DIV/0!</v>
      </c>
      <c r="F49" s="316" t="e">
        <f t="shared" si="12"/>
        <v>#DIV/0!</v>
      </c>
      <c r="G49" s="316" t="e">
        <f t="shared" si="12"/>
        <v>#DIV/0!</v>
      </c>
      <c r="H49" s="316" t="e">
        <f t="shared" si="12"/>
        <v>#DIV/0!</v>
      </c>
      <c r="I49" s="316" t="e">
        <f t="shared" si="12"/>
        <v>#DIV/0!</v>
      </c>
      <c r="J49" s="316" t="e">
        <f t="shared" si="12"/>
        <v>#DIV/0!</v>
      </c>
      <c r="K49" s="316" t="e">
        <f t="shared" si="12"/>
        <v>#DIV/0!</v>
      </c>
      <c r="L49" s="316" t="e">
        <f t="shared" si="12"/>
        <v>#DIV/0!</v>
      </c>
      <c r="M49" s="316" t="e">
        <f t="shared" si="12"/>
        <v>#DIV/0!</v>
      </c>
      <c r="N49" s="316" t="e">
        <f t="shared" si="12"/>
        <v>#DIV/0!</v>
      </c>
      <c r="O49" s="316" t="e">
        <f t="shared" si="12"/>
        <v>#DIV/0!</v>
      </c>
      <c r="P49" s="316"/>
      <c r="Q49" s="318">
        <f>SUM(Q46-Q47-Q48)</f>
        <v>177570</v>
      </c>
      <c r="R49" s="318">
        <f>SUM(R46-R47-R48)</f>
        <v>180782</v>
      </c>
    </row>
  </sheetData>
  <sheetProtection/>
  <mergeCells count="54">
    <mergeCell ref="H3:J3"/>
    <mergeCell ref="H4:J4"/>
    <mergeCell ref="C3:E3"/>
    <mergeCell ref="C4:E4"/>
    <mergeCell ref="F3:G3"/>
    <mergeCell ref="F4:G4"/>
    <mergeCell ref="H5:J5"/>
    <mergeCell ref="H6:J6"/>
    <mergeCell ref="C5:E5"/>
    <mergeCell ref="C6:E6"/>
    <mergeCell ref="F6:G6"/>
    <mergeCell ref="H1:J1"/>
    <mergeCell ref="H2:J2"/>
    <mergeCell ref="C1:E1"/>
    <mergeCell ref="C2:E2"/>
    <mergeCell ref="F2:G2"/>
    <mergeCell ref="B23:C23"/>
    <mergeCell ref="B24:C24"/>
    <mergeCell ref="B16:C16"/>
    <mergeCell ref="B9:C9"/>
    <mergeCell ref="B10:C10"/>
    <mergeCell ref="B11:C11"/>
    <mergeCell ref="B12:C12"/>
    <mergeCell ref="B13:C13"/>
    <mergeCell ref="B14:C14"/>
    <mergeCell ref="B15:C15"/>
    <mergeCell ref="B17:C17"/>
    <mergeCell ref="B18:C18"/>
    <mergeCell ref="B19:C19"/>
    <mergeCell ref="B20:C20"/>
    <mergeCell ref="B21:C21"/>
    <mergeCell ref="B22:C22"/>
    <mergeCell ref="B42:C42"/>
    <mergeCell ref="B43:C43"/>
    <mergeCell ref="B25:C25"/>
    <mergeCell ref="B26:C26"/>
    <mergeCell ref="B27:C27"/>
    <mergeCell ref="B31:C31"/>
    <mergeCell ref="B32:C32"/>
    <mergeCell ref="B33:C33"/>
    <mergeCell ref="B34:C34"/>
    <mergeCell ref="B35:C35"/>
    <mergeCell ref="B36:C36"/>
    <mergeCell ref="B37:C37"/>
    <mergeCell ref="B38:C38"/>
    <mergeCell ref="B39:C39"/>
    <mergeCell ref="B40:C40"/>
    <mergeCell ref="B41:C41"/>
    <mergeCell ref="B48:C48"/>
    <mergeCell ref="B49:C49"/>
    <mergeCell ref="B44:C44"/>
    <mergeCell ref="B45:C45"/>
    <mergeCell ref="B46:C46"/>
    <mergeCell ref="B47:C47"/>
  </mergeCells>
  <conditionalFormatting sqref="B6 B1:F5 G4:G5 H1:J5 G1:G2">
    <cfRule type="cellIs" priority="1" dxfId="9" operator="equal" stopIfTrue="1">
      <formula>0</formula>
    </cfRule>
  </conditionalFormatting>
  <printOptions horizontalCentered="1"/>
  <pageMargins left="0.2755905511811024" right="0.1968503937007874" top="0.4330708661417323" bottom="0.7874015748031497" header="0.2755905511811024" footer="0.2755905511811024"/>
  <pageSetup fitToHeight="0" fitToWidth="2" horizontalDpi="300" verticalDpi="300" orientation="landscape" paperSize="9" scale="78" r:id="rId2"/>
  <headerFooter alignWithMargins="0">
    <oddHeader>&amp;R
</oddHeader>
    <oddFooter>&amp;LIzpildīja__________________
                        &amp;8/Paraksts/&amp;CPārbaudīja________________
             &amp;8 /Paraksts/&amp;R&amp;D/&amp;T/&amp;P</oddFooter>
  </headerFooter>
  <rowBreaks count="1" manualBreakCount="1">
    <brk id="29" max="25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2:P54"/>
  <sheetViews>
    <sheetView zoomScalePageLayoutView="0" workbookViewId="0" topLeftCell="A1">
      <pane xSplit="12" ySplit="2" topLeftCell="N21" activePane="bottomRight" state="frozen"/>
      <selection pane="topLeft" activeCell="A15" sqref="A15:B15"/>
      <selection pane="topRight" activeCell="A15" sqref="A15:B15"/>
      <selection pane="bottomLeft" activeCell="A15" sqref="A15:B15"/>
      <selection pane="bottomRight" activeCell="B32" sqref="B32:C32"/>
    </sheetView>
  </sheetViews>
  <sheetFormatPr defaultColWidth="9.33203125" defaultRowHeight="20.25" customHeight="1"/>
  <cols>
    <col min="1" max="1" width="31.33203125" style="0" customWidth="1"/>
    <col min="2" max="3" width="12.33203125" style="0" customWidth="1"/>
    <col min="4" max="4" width="12.33203125" style="0" hidden="1" customWidth="1"/>
    <col min="5" max="6" width="6" style="0" customWidth="1"/>
    <col min="7" max="7" width="12.5" style="0" customWidth="1"/>
  </cols>
  <sheetData>
    <row r="1" ht="13.5" thickBot="1"/>
    <row r="2" spans="1:12" s="154" customFormat="1" ht="15.75">
      <c r="A2" s="512" t="str">
        <f>'Inform.ievad.'!C3</f>
        <v>SIA"Daugavpils autobusu parks"</v>
      </c>
      <c r="B2" s="494"/>
      <c r="C2" s="494"/>
      <c r="D2" s="494"/>
      <c r="E2" s="500" t="str">
        <f>'Inform.ievad.'!C5</f>
        <v>2020</v>
      </c>
      <c r="F2" s="500"/>
      <c r="G2" s="501"/>
      <c r="H2" s="530" t="str">
        <f>'Inform.ievad.'!C8</f>
        <v>Finanšu analīze</v>
      </c>
      <c r="I2" s="530"/>
      <c r="J2" s="531"/>
      <c r="K2" s="399"/>
      <c r="L2" s="243"/>
    </row>
    <row r="3" spans="1:10" s="154" customFormat="1" ht="9.75" customHeight="1">
      <c r="A3" s="607" t="s">
        <v>283</v>
      </c>
      <c r="B3" s="496"/>
      <c r="C3" s="496"/>
      <c r="D3" s="496"/>
      <c r="E3" s="499" t="s">
        <v>171</v>
      </c>
      <c r="F3" s="499"/>
      <c r="G3" s="499"/>
      <c r="H3" s="499" t="s">
        <v>285</v>
      </c>
      <c r="I3" s="499"/>
      <c r="J3" s="608"/>
    </row>
    <row r="4" spans="1:10" s="154" customFormat="1" ht="17.25" customHeight="1" thickBot="1">
      <c r="A4" s="497" t="s">
        <v>196</v>
      </c>
      <c r="B4" s="534"/>
      <c r="C4" s="534"/>
      <c r="D4" s="534"/>
      <c r="E4" s="534"/>
      <c r="F4" s="534"/>
      <c r="G4" s="534"/>
      <c r="H4" s="534"/>
      <c r="I4" s="534"/>
      <c r="J4" s="535"/>
    </row>
    <row r="5" spans="1:15" s="240" customFormat="1" ht="20.25" customHeight="1">
      <c r="A5" s="432"/>
      <c r="B5" s="433"/>
      <c r="C5" s="244"/>
      <c r="D5" s="239"/>
      <c r="E5" s="239"/>
      <c r="F5" s="239"/>
      <c r="G5" s="239"/>
      <c r="H5" s="239"/>
      <c r="I5" s="239"/>
      <c r="J5" s="239"/>
      <c r="N5" s="154"/>
      <c r="O5" s="154"/>
    </row>
    <row r="6" spans="1:16" ht="29.25" customHeight="1">
      <c r="A6" s="258" t="str">
        <f>Analīze!A7</f>
        <v>1.LIKVIDITĀTE</v>
      </c>
      <c r="B6" s="106" t="str">
        <f>Analīze!B6</f>
        <v>01.01.-30.09.2020</v>
      </c>
      <c r="C6" s="106" t="str">
        <f>Analīze!C6</f>
        <v>01.01.-30.09.2019</v>
      </c>
      <c r="D6" s="106" t="str">
        <f>Analīze!D6</f>
        <v>Izmaiņas</v>
      </c>
      <c r="E6" s="609"/>
      <c r="F6" s="609"/>
      <c r="G6" s="609"/>
      <c r="H6" s="609"/>
      <c r="I6" s="609"/>
      <c r="J6" s="609"/>
      <c r="N6" s="154"/>
      <c r="O6" s="154"/>
      <c r="P6" s="31"/>
    </row>
    <row r="7" spans="1:15" s="250" customFormat="1" ht="18" customHeight="1">
      <c r="A7" s="251" t="str">
        <f>Analīze!A8</f>
        <v>1.1. Kārtējā likviditāte (CR)</v>
      </c>
      <c r="B7" s="391">
        <f>Analīze!B8</f>
        <v>1.79</v>
      </c>
      <c r="C7" s="391">
        <f>Analīze!C8</f>
        <v>1.53</v>
      </c>
      <c r="D7" s="251"/>
      <c r="E7" s="603" t="s">
        <v>231</v>
      </c>
      <c r="F7" s="603"/>
      <c r="G7" s="603"/>
      <c r="H7" s="603"/>
      <c r="I7" s="603"/>
      <c r="J7" s="603"/>
      <c r="N7" s="154"/>
      <c r="O7" s="154"/>
    </row>
    <row r="8" spans="1:15" s="250" customFormat="1" ht="18" customHeight="1">
      <c r="A8" s="251" t="str">
        <f>Analīze!A9</f>
        <v>1.2. Ātrā likviditāte (QR)</v>
      </c>
      <c r="B8" s="391">
        <f>Analīze!B9</f>
        <v>1.55</v>
      </c>
      <c r="C8" s="391">
        <f>Analīze!C9</f>
        <v>1.32</v>
      </c>
      <c r="D8" s="251"/>
      <c r="E8" s="603" t="s">
        <v>232</v>
      </c>
      <c r="F8" s="603"/>
      <c r="G8" s="603"/>
      <c r="H8" s="603"/>
      <c r="I8" s="603"/>
      <c r="J8" s="603"/>
      <c r="N8" s="154"/>
      <c r="O8" s="154"/>
    </row>
    <row r="9" spans="1:15" s="250" customFormat="1" ht="18" customHeight="1">
      <c r="A9" s="251" t="str">
        <f>Analīze!A10</f>
        <v>1.3. Absolūtā likviditāte (CAR)</v>
      </c>
      <c r="B9" s="391">
        <f>Analīze!B10</f>
        <v>1.37</v>
      </c>
      <c r="C9" s="391">
        <f>Analīze!C10</f>
        <v>1.04</v>
      </c>
      <c r="D9" s="251"/>
      <c r="E9" s="603" t="s">
        <v>233</v>
      </c>
      <c r="F9" s="603"/>
      <c r="G9" s="603"/>
      <c r="H9" s="603"/>
      <c r="I9" s="603"/>
      <c r="J9" s="603"/>
      <c r="N9" s="154"/>
      <c r="O9" s="154"/>
    </row>
    <row r="10" spans="1:10" s="250" customFormat="1" ht="18" customHeight="1">
      <c r="A10" s="251" t="s">
        <v>270</v>
      </c>
      <c r="B10" s="384">
        <f>Analīze!B18</f>
        <v>-363724</v>
      </c>
      <c r="C10" s="384">
        <f>Analīze!C18</f>
        <v>-279289</v>
      </c>
      <c r="D10" s="251"/>
      <c r="E10" s="603" t="s">
        <v>234</v>
      </c>
      <c r="F10" s="603"/>
      <c r="G10" s="603"/>
      <c r="H10" s="603"/>
      <c r="I10" s="603"/>
      <c r="J10" s="603"/>
    </row>
    <row r="11" spans="1:10" s="250" customFormat="1" ht="20.25" customHeight="1">
      <c r="A11" s="251"/>
      <c r="B11" s="251"/>
      <c r="C11" s="251"/>
      <c r="D11" s="251"/>
      <c r="E11" s="603"/>
      <c r="F11" s="603"/>
      <c r="G11" s="603"/>
      <c r="H11" s="603"/>
      <c r="I11" s="603"/>
      <c r="J11" s="603"/>
    </row>
    <row r="12" spans="1:10" s="250" customFormat="1" ht="38.25" customHeight="1">
      <c r="A12" s="257" t="str">
        <f>Analīze!A12</f>
        <v>2.SAISTĪBU RĀDĪTĀJI</v>
      </c>
      <c r="B12" s="106" t="str">
        <f>B6</f>
        <v>01.01.-30.09.2020</v>
      </c>
      <c r="C12" s="106" t="str">
        <f>C6</f>
        <v>01.01.-30.09.2019</v>
      </c>
      <c r="D12" s="106" t="e">
        <f>#REF!-365</f>
        <v>#REF!</v>
      </c>
      <c r="E12" s="603"/>
      <c r="F12" s="603"/>
      <c r="G12" s="603"/>
      <c r="H12" s="603"/>
      <c r="I12" s="603"/>
      <c r="J12" s="603"/>
    </row>
    <row r="13" spans="1:10" s="250" customFormat="1" ht="18.75" customHeight="1">
      <c r="A13" s="251" t="str">
        <f>Analīze!A13</f>
        <v>2.1. Visu saistību rādītājs (DR)</v>
      </c>
      <c r="B13" s="390">
        <f>Analīze!B13</f>
        <v>0.39</v>
      </c>
      <c r="C13" s="390">
        <f>Analīze!C13</f>
        <v>0.52</v>
      </c>
      <c r="D13" s="251"/>
      <c r="E13" s="603" t="s">
        <v>235</v>
      </c>
      <c r="F13" s="603"/>
      <c r="G13" s="603"/>
      <c r="H13" s="603"/>
      <c r="I13" s="603"/>
      <c r="J13" s="603"/>
    </row>
    <row r="14" spans="1:10" s="250" customFormat="1" ht="27.75" customHeight="1">
      <c r="A14" s="251" t="str">
        <f>Analīze!A14</f>
        <v>2.2. Saistību attiecība pret pašu kapitālu (DER)</v>
      </c>
      <c r="B14" s="390">
        <f>Analīze!B14</f>
        <v>0.64</v>
      </c>
      <c r="C14" s="390">
        <f>Analīze!C14</f>
        <v>1.1</v>
      </c>
      <c r="D14" s="251"/>
      <c r="E14" s="603" t="s">
        <v>236</v>
      </c>
      <c r="F14" s="603"/>
      <c r="G14" s="603"/>
      <c r="H14" s="603"/>
      <c r="I14" s="603"/>
      <c r="J14" s="603"/>
    </row>
    <row r="15" spans="1:10" s="250" customFormat="1" ht="39.75" customHeight="1">
      <c r="A15" s="251" t="str">
        <f>Analīze!A15</f>
        <v>2.3. Peļņa pirms % un nodokļu atkaitīšanas jeb maksājamo procentu seguma koeficents</v>
      </c>
      <c r="B15" s="390">
        <f>Analīze!B15</f>
        <v>9.08</v>
      </c>
      <c r="C15" s="390">
        <f>Analīze!C15</f>
        <v>-3.03</v>
      </c>
      <c r="D15" s="251"/>
      <c r="E15" s="604" t="s">
        <v>237</v>
      </c>
      <c r="F15" s="605"/>
      <c r="G15" s="605"/>
      <c r="H15" s="605"/>
      <c r="I15" s="605"/>
      <c r="J15" s="606"/>
    </row>
    <row r="16" spans="1:10" s="250" customFormat="1" ht="20.25" customHeight="1">
      <c r="A16" s="251"/>
      <c r="B16" s="251"/>
      <c r="C16" s="251"/>
      <c r="D16" s="251"/>
      <c r="E16" s="603"/>
      <c r="F16" s="603"/>
      <c r="G16" s="603"/>
      <c r="H16" s="603"/>
      <c r="I16" s="603"/>
      <c r="J16" s="603"/>
    </row>
    <row r="17" spans="1:10" s="250" customFormat="1" ht="32.25" customHeight="1">
      <c r="A17" s="217" t="str">
        <f>Analīze!A17</f>
        <v>3. BILANCES ZELTA LIKUMI</v>
      </c>
      <c r="B17" s="106" t="str">
        <f>B12</f>
        <v>01.01.-30.09.2020</v>
      </c>
      <c r="C17" s="106" t="str">
        <f>C12</f>
        <v>01.01.-30.09.2019</v>
      </c>
      <c r="D17" s="106" t="e">
        <f>#REF!-365</f>
        <v>#REF!</v>
      </c>
      <c r="E17" s="603"/>
      <c r="F17" s="603"/>
      <c r="G17" s="603"/>
      <c r="H17" s="603"/>
      <c r="I17" s="603"/>
      <c r="J17" s="603"/>
    </row>
    <row r="18" spans="1:10" s="250" customFormat="1" ht="31.5" customHeight="1">
      <c r="A18" s="251" t="str">
        <f>Analīze!A18</f>
        <v>3.1. Apgroz.līdz. segums ar īsterm. saistībām</v>
      </c>
      <c r="B18" s="251">
        <f>Analīze!B18</f>
        <v>-363724</v>
      </c>
      <c r="C18" s="251">
        <f>Analīze!C18</f>
        <v>-279289</v>
      </c>
      <c r="D18" s="251"/>
      <c r="E18" s="603"/>
      <c r="F18" s="603"/>
      <c r="G18" s="603"/>
      <c r="H18" s="603"/>
      <c r="I18" s="603"/>
      <c r="J18" s="603"/>
    </row>
    <row r="19" spans="1:10" s="250" customFormat="1" ht="30" customHeight="1">
      <c r="A19" s="251" t="str">
        <f>Analīze!A19</f>
        <v>3.2. Ilgterm.ieguld segums ar pašu kapitālu</v>
      </c>
      <c r="B19" s="251">
        <f>Analīze!B19</f>
        <v>-284513</v>
      </c>
      <c r="C19" s="251">
        <f>Analīze!C19</f>
        <v>-874268</v>
      </c>
      <c r="D19" s="251"/>
      <c r="E19" s="603"/>
      <c r="F19" s="603"/>
      <c r="G19" s="603"/>
      <c r="H19" s="603"/>
      <c r="I19" s="603"/>
      <c r="J19" s="603"/>
    </row>
    <row r="20" spans="1:10" s="250" customFormat="1" ht="45.75" customHeight="1">
      <c r="A20" s="251" t="str">
        <f>Analīze!A20</f>
        <v>3.3. Ilgterm. ieguld segums ar pašu kapitālu un ilgterm. saistībām vai tīrie apgrozāmie aktīvi</v>
      </c>
      <c r="B20" s="251">
        <f>Analīze!B20</f>
        <v>363724</v>
      </c>
      <c r="C20" s="251">
        <f>Analīze!C20</f>
        <v>279289</v>
      </c>
      <c r="D20" s="251"/>
      <c r="E20" s="603"/>
      <c r="F20" s="603"/>
      <c r="G20" s="603"/>
      <c r="H20" s="603"/>
      <c r="I20" s="603"/>
      <c r="J20" s="603"/>
    </row>
    <row r="21" spans="1:10" s="250" customFormat="1" ht="20.25" customHeight="1">
      <c r="A21" s="251"/>
      <c r="B21" s="251"/>
      <c r="C21" s="251"/>
      <c r="D21" s="251"/>
      <c r="E21" s="603"/>
      <c r="F21" s="603"/>
      <c r="G21" s="603"/>
      <c r="H21" s="603"/>
      <c r="I21" s="603"/>
      <c r="J21" s="603"/>
    </row>
    <row r="22" spans="1:10" s="250" customFormat="1" ht="30.75" customHeight="1">
      <c r="A22" s="217" t="str">
        <f>Analīze!A22</f>
        <v>4. LIETIŠĶĀ AKTIVITĀTE</v>
      </c>
      <c r="B22" s="106" t="str">
        <f>B17</f>
        <v>01.01.-30.09.2020</v>
      </c>
      <c r="C22" s="106" t="str">
        <f>C17</f>
        <v>01.01.-30.09.2019</v>
      </c>
      <c r="D22" s="106" t="e">
        <f>#REF!-365</f>
        <v>#REF!</v>
      </c>
      <c r="E22" s="603"/>
      <c r="F22" s="603"/>
      <c r="G22" s="603"/>
      <c r="H22" s="603"/>
      <c r="I22" s="603"/>
      <c r="J22" s="603"/>
    </row>
    <row r="23" spans="1:10" s="250" customFormat="1" ht="17.25" customHeight="1">
      <c r="A23" s="251" t="str">
        <f>Analīze!A23</f>
        <v>4.1. Visu aktīvu aprite (TAT)</v>
      </c>
      <c r="B23" s="386">
        <f>Analīze!B23</f>
        <v>0.38</v>
      </c>
      <c r="C23" s="386">
        <f>Analīze!C23</f>
        <v>0.46</v>
      </c>
      <c r="D23" s="251"/>
      <c r="E23" s="603" t="s">
        <v>238</v>
      </c>
      <c r="F23" s="603"/>
      <c r="G23" s="603"/>
      <c r="H23" s="603"/>
      <c r="I23" s="603"/>
      <c r="J23" s="603"/>
    </row>
    <row r="24" spans="1:10" s="250" customFormat="1" ht="17.25" customHeight="1">
      <c r="A24" s="251" t="str">
        <f>Analīze!A24</f>
        <v>4.2. Ilgtermiņa ieguldījumu aprite</v>
      </c>
      <c r="B24" s="386">
        <f>Analīze!B24</f>
        <v>0.53</v>
      </c>
      <c r="C24" s="386">
        <f>Analīze!C24</f>
        <v>0.61</v>
      </c>
      <c r="D24" s="251"/>
      <c r="E24" s="603" t="s">
        <v>239</v>
      </c>
      <c r="F24" s="603"/>
      <c r="G24" s="603"/>
      <c r="H24" s="603"/>
      <c r="I24" s="603"/>
      <c r="J24" s="603"/>
    </row>
    <row r="25" spans="1:10" s="250" customFormat="1" ht="16.5" customHeight="1">
      <c r="A25" s="255" t="str">
        <f>Analīze!A25</f>
        <v>4.3.  Krājumu aprite koeficents (IT)</v>
      </c>
      <c r="B25" s="386">
        <f>Analīze!B25</f>
        <v>25.25</v>
      </c>
      <c r="C25" s="386">
        <f>Analīze!C25</f>
        <v>57.06</v>
      </c>
      <c r="D25" s="255"/>
      <c r="E25" s="601" t="s">
        <v>240</v>
      </c>
      <c r="F25" s="601"/>
      <c r="G25" s="601"/>
      <c r="H25" s="601"/>
      <c r="I25" s="601"/>
      <c r="J25" s="601"/>
    </row>
    <row r="26" spans="1:10" s="250" customFormat="1" ht="13.5" customHeight="1">
      <c r="A26" s="256" t="str">
        <f>Analīze!A26</f>
        <v>dienas</v>
      </c>
      <c r="B26" s="386">
        <f>Analīze!B26</f>
        <v>14.46</v>
      </c>
      <c r="C26" s="386">
        <f>Analīze!C26</f>
        <v>6.4</v>
      </c>
      <c r="D26" s="358"/>
      <c r="E26" s="602"/>
      <c r="F26" s="602"/>
      <c r="G26" s="602"/>
      <c r="H26" s="602"/>
      <c r="I26" s="602"/>
      <c r="J26" s="602"/>
    </row>
    <row r="27" spans="1:10" s="250" customFormat="1" ht="31.5" customHeight="1">
      <c r="A27" s="255" t="str">
        <f>Analīze!A28</f>
        <v>4.4.Debitoru parādu aprites  koeficents (ART)</v>
      </c>
      <c r="B27" s="386">
        <f>Analīze!B27</f>
        <v>112316</v>
      </c>
      <c r="C27" s="386">
        <f>Analīze!C27</f>
        <v>56627</v>
      </c>
      <c r="D27" s="255"/>
      <c r="E27" s="601" t="s">
        <v>244</v>
      </c>
      <c r="F27" s="601"/>
      <c r="G27" s="601"/>
      <c r="H27" s="601"/>
      <c r="I27" s="601"/>
      <c r="J27" s="601"/>
    </row>
    <row r="28" spans="1:10" s="250" customFormat="1" ht="30" customHeight="1">
      <c r="A28" s="255" t="str">
        <f>Analīze!A29</f>
        <v>4.5. Vidējais prasību samaksas laiks (ACPR)</v>
      </c>
      <c r="B28" s="386">
        <f>Analīze!B28</f>
        <v>15.51</v>
      </c>
      <c r="C28" s="386">
        <f>Analīze!C28</f>
        <v>77.48</v>
      </c>
      <c r="D28" s="359"/>
      <c r="E28" s="602" t="s">
        <v>243</v>
      </c>
      <c r="F28" s="602"/>
      <c r="G28" s="602"/>
      <c r="H28" s="602"/>
      <c r="I28" s="602"/>
      <c r="J28" s="602"/>
    </row>
    <row r="29" spans="1:10" s="250" customFormat="1" ht="12.75">
      <c r="A29" s="255" t="str">
        <f>Analīze!A31</f>
        <v>4.6.Kreditoru parādu aprite                   </v>
      </c>
      <c r="B29" s="387">
        <f>Analīze!B31</f>
        <v>5.76</v>
      </c>
      <c r="C29" s="387">
        <f>Analīze!C31</f>
        <v>14.11</v>
      </c>
      <c r="D29" s="255"/>
      <c r="E29" s="601"/>
      <c r="F29" s="601"/>
      <c r="G29" s="601"/>
      <c r="H29" s="601"/>
      <c r="I29" s="601"/>
      <c r="J29" s="601"/>
    </row>
    <row r="30" spans="1:10" s="250" customFormat="1" ht="12.75">
      <c r="A30" s="358" t="str">
        <f>Analīze!A32</f>
        <v>                                            dienas</v>
      </c>
      <c r="B30" s="388">
        <f>Analīze!B32</f>
        <v>63</v>
      </c>
      <c r="C30" s="388">
        <f>Analīze!C32</f>
        <v>26</v>
      </c>
      <c r="D30" s="358"/>
      <c r="E30" s="602"/>
      <c r="F30" s="602"/>
      <c r="G30" s="602"/>
      <c r="H30" s="602"/>
      <c r="I30" s="602"/>
      <c r="J30" s="602"/>
    </row>
    <row r="31" spans="1:10" s="250" customFormat="1" ht="20.25" customHeight="1">
      <c r="A31" s="251"/>
      <c r="B31" s="251"/>
      <c r="C31" s="251"/>
      <c r="D31" s="251"/>
      <c r="E31" s="603"/>
      <c r="F31" s="603"/>
      <c r="G31" s="603"/>
      <c r="H31" s="603"/>
      <c r="I31" s="603"/>
      <c r="J31" s="603"/>
    </row>
    <row r="32" spans="1:10" s="250" customFormat="1" ht="30" customHeight="1">
      <c r="A32" s="217" t="str">
        <f>Analīze!A39</f>
        <v>5.RENTABILITĀTE (%)</v>
      </c>
      <c r="B32" s="106" t="str">
        <f>B22</f>
        <v>01.01.-30.09.2020</v>
      </c>
      <c r="C32" s="106" t="str">
        <f>C22</f>
        <v>01.01.-30.09.2019</v>
      </c>
      <c r="D32" s="106" t="e">
        <f>#REF!-365</f>
        <v>#REF!</v>
      </c>
      <c r="E32" s="603"/>
      <c r="F32" s="603"/>
      <c r="G32" s="603"/>
      <c r="H32" s="603"/>
      <c r="I32" s="603"/>
      <c r="J32" s="603"/>
    </row>
    <row r="33" spans="1:10" s="250" customFormat="1" ht="14.25" customHeight="1">
      <c r="A33" s="255" t="str">
        <f>Analīze!A40</f>
        <v>5.1. Komerciālā rentabilitāte (RGP)</v>
      </c>
      <c r="B33" s="305"/>
      <c r="C33" s="255"/>
      <c r="D33" s="255"/>
      <c r="E33" s="601"/>
      <c r="F33" s="601"/>
      <c r="G33" s="601"/>
      <c r="H33" s="601"/>
      <c r="I33" s="601"/>
      <c r="J33" s="601"/>
    </row>
    <row r="34" spans="1:10" s="250" customFormat="1" ht="14.25" customHeight="1">
      <c r="A34" s="256" t="str">
        <f>Analīze!A41</f>
        <v>Bruto peļņas rentabilitāte</v>
      </c>
      <c r="B34" s="388">
        <f>Analīze!B41</f>
        <v>-166.44</v>
      </c>
      <c r="C34" s="388">
        <f>Analīze!C41</f>
        <v>-118.36</v>
      </c>
      <c r="D34" s="358"/>
      <c r="E34" s="602" t="s">
        <v>230</v>
      </c>
      <c r="F34" s="602"/>
      <c r="G34" s="602"/>
      <c r="H34" s="602"/>
      <c r="I34" s="602"/>
      <c r="J34" s="602"/>
    </row>
    <row r="35" spans="1:10" s="250" customFormat="1" ht="14.25" customHeight="1">
      <c r="A35" s="304" t="str">
        <f>Analīze!A42</f>
        <v>5.2. Realizācijas rentabilitāte (ROS)</v>
      </c>
      <c r="B35" s="389">
        <f>Analīze!B42</f>
        <v>7.04</v>
      </c>
      <c r="C35" s="389">
        <f>Analīze!C42</f>
        <v>-3.87</v>
      </c>
      <c r="D35" s="251"/>
      <c r="E35" s="603" t="s">
        <v>332</v>
      </c>
      <c r="F35" s="603"/>
      <c r="G35" s="603"/>
      <c r="H35" s="603"/>
      <c r="I35" s="603"/>
      <c r="J35" s="603"/>
    </row>
    <row r="36" spans="1:10" s="250" customFormat="1" ht="14.25" customHeight="1">
      <c r="A36" s="304" t="str">
        <f>Analīze!A43</f>
        <v>5.3. Ekonomiskā rentabilitāte (ROA)</v>
      </c>
      <c r="B36" s="389">
        <f>Analīze!B43</f>
        <v>2.79</v>
      </c>
      <c r="C36" s="389">
        <f>Analīze!C43</f>
        <v>-2.68</v>
      </c>
      <c r="D36" s="251"/>
      <c r="E36" s="603" t="s">
        <v>228</v>
      </c>
      <c r="F36" s="603"/>
      <c r="G36" s="603"/>
      <c r="H36" s="603"/>
      <c r="I36" s="603"/>
      <c r="J36" s="603"/>
    </row>
    <row r="37" spans="1:10" s="250" customFormat="1" ht="14.25" customHeight="1">
      <c r="A37" s="385" t="str">
        <f>Analīze!A45</f>
        <v>5.4. Finansiālā rentabilitāte (ROE)</v>
      </c>
      <c r="B37" s="387"/>
      <c r="C37" s="387"/>
      <c r="D37" s="255"/>
      <c r="E37" s="601"/>
      <c r="F37" s="601"/>
      <c r="G37" s="601"/>
      <c r="H37" s="601"/>
      <c r="I37" s="601"/>
      <c r="J37" s="601"/>
    </row>
    <row r="38" spans="1:10" s="250" customFormat="1" ht="15" customHeight="1">
      <c r="A38" s="256" t="str">
        <f>Analīze!A48</f>
        <v>Pašu kapitāla rentabilitāte</v>
      </c>
      <c r="B38" s="388">
        <f>Analīze!B48</f>
        <v>4.36</v>
      </c>
      <c r="C38" s="388">
        <f>Analīze!C48</f>
        <v>-3.74</v>
      </c>
      <c r="D38" s="358"/>
      <c r="E38" s="602" t="s">
        <v>229</v>
      </c>
      <c r="F38" s="602"/>
      <c r="G38" s="602"/>
      <c r="H38" s="602"/>
      <c r="I38" s="602"/>
      <c r="J38" s="602"/>
    </row>
    <row r="39" s="250" customFormat="1" ht="20.25" customHeight="1"/>
    <row r="40" s="250" customFormat="1" ht="20.25" customHeight="1"/>
    <row r="41" s="250" customFormat="1" ht="20.25" customHeight="1"/>
    <row r="42" s="250" customFormat="1" ht="20.25" customHeight="1"/>
    <row r="43" s="250" customFormat="1" ht="20.25" customHeight="1">
      <c r="A43" s="107"/>
    </row>
    <row r="44" s="250" customFormat="1" ht="20.25" customHeight="1"/>
    <row r="45" s="250" customFormat="1" ht="20.25" customHeight="1"/>
    <row r="46" s="250" customFormat="1" ht="20.25" customHeight="1"/>
    <row r="47" s="250" customFormat="1" ht="20.25" customHeight="1"/>
    <row r="48" s="250" customFormat="1" ht="20.25" customHeight="1"/>
    <row r="49" s="250" customFormat="1" ht="20.25" customHeight="1"/>
    <row r="50" s="250" customFormat="1" ht="20.25" customHeight="1"/>
    <row r="51" s="250" customFormat="1" ht="20.25" customHeight="1"/>
    <row r="52" s="250" customFormat="1" ht="20.25" customHeight="1"/>
    <row r="53" spans="1:3" s="73" customFormat="1" ht="20.25" customHeight="1">
      <c r="A53" s="250"/>
      <c r="B53" s="250"/>
      <c r="C53" s="250"/>
    </row>
    <row r="54" spans="1:3" s="73" customFormat="1" ht="20.25" customHeight="1">
      <c r="A54" s="250"/>
      <c r="B54" s="250"/>
      <c r="C54" s="250"/>
    </row>
    <row r="55" s="73" customFormat="1" ht="20.25" customHeight="1"/>
    <row r="56" s="73" customFormat="1" ht="20.25" customHeight="1"/>
    <row r="57" s="73" customFormat="1" ht="20.25" customHeight="1"/>
    <row r="58" s="73" customFormat="1" ht="20.25" customHeight="1"/>
    <row r="59" s="73" customFormat="1" ht="20.25" customHeight="1"/>
    <row r="60" s="73" customFormat="1" ht="20.25" customHeight="1"/>
    <row r="61" s="73" customFormat="1" ht="20.25" customHeight="1"/>
    <row r="62" s="73" customFormat="1" ht="20.25" customHeight="1"/>
    <row r="63" s="73" customFormat="1" ht="20.25" customHeight="1"/>
    <row r="64" s="73" customFormat="1" ht="20.25" customHeight="1"/>
  </sheetData>
  <sheetProtection/>
  <mergeCells count="40">
    <mergeCell ref="A2:D2"/>
    <mergeCell ref="A3:D3"/>
    <mergeCell ref="A4:J4"/>
    <mergeCell ref="E10:J10"/>
    <mergeCell ref="H2:J2"/>
    <mergeCell ref="E3:G3"/>
    <mergeCell ref="H3:J3"/>
    <mergeCell ref="E2:G2"/>
    <mergeCell ref="E6:J6"/>
    <mergeCell ref="E7:J7"/>
    <mergeCell ref="E13:J13"/>
    <mergeCell ref="E14:J14"/>
    <mergeCell ref="E15:J15"/>
    <mergeCell ref="E16:J16"/>
    <mergeCell ref="E8:J8"/>
    <mergeCell ref="E9:J9"/>
    <mergeCell ref="E11:J11"/>
    <mergeCell ref="E12:J12"/>
    <mergeCell ref="E31:J31"/>
    <mergeCell ref="E32:J32"/>
    <mergeCell ref="E23:J23"/>
    <mergeCell ref="E24:J24"/>
    <mergeCell ref="E17:J17"/>
    <mergeCell ref="E18:J18"/>
    <mergeCell ref="E19:J19"/>
    <mergeCell ref="E20:J20"/>
    <mergeCell ref="E21:J21"/>
    <mergeCell ref="E22:J22"/>
    <mergeCell ref="E25:J25"/>
    <mergeCell ref="E26:J26"/>
    <mergeCell ref="E27:J27"/>
    <mergeCell ref="E28:J28"/>
    <mergeCell ref="E29:J29"/>
    <mergeCell ref="E30:J30"/>
    <mergeCell ref="E37:J37"/>
    <mergeCell ref="E38:J38"/>
    <mergeCell ref="E33:J33"/>
    <mergeCell ref="E34:J34"/>
    <mergeCell ref="E35:J35"/>
    <mergeCell ref="E36:J36"/>
  </mergeCells>
  <conditionalFormatting sqref="E2:E3 F3:G3 B12 H2:J3 B6:D6 B17:C17 B22:C22 B32:C32">
    <cfRule type="cellIs" priority="1" dxfId="9" operator="equal" stopIfTrue="1">
      <formula>0</formula>
    </cfRule>
  </conditionalFormatting>
  <printOptions horizontalCentered="1"/>
  <pageMargins left="0.51" right="0.1968503937007874" top="0.69" bottom="1.04" header="0.42" footer="0.43"/>
  <pageSetup fitToHeight="3" fitToWidth="0" horizontalDpi="300" verticalDpi="300" orientation="landscape" paperSize="9" r:id="rId1"/>
  <headerFooter alignWithMargins="0">
    <oddHeader>&amp;R
</oddHeader>
    <oddFooter>&amp;LIzpildīja__________________
                        &amp;8/Paraksts/&amp;CPārbaudīja________________
             &amp;8 /Paraksts/&amp;R&amp;D/&amp;T/&amp;P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pane xSplit="7" ySplit="1" topLeftCell="H2" activePane="bottomRight" state="frozen"/>
      <selection pane="topLeft" activeCell="A15" sqref="A15:B15"/>
      <selection pane="topRight" activeCell="A15" sqref="A15:B15"/>
      <selection pane="bottomLeft" activeCell="A15" sqref="A15:B15"/>
      <selection pane="bottomRight" activeCell="B45" sqref="B45"/>
    </sheetView>
  </sheetViews>
  <sheetFormatPr defaultColWidth="9.33203125" defaultRowHeight="19.5" customHeight="1"/>
  <cols>
    <col min="1" max="1" width="6.83203125" style="0" customWidth="1"/>
    <col min="2" max="2" width="91.66015625" style="0" customWidth="1"/>
  </cols>
  <sheetData>
    <row r="1" spans="2:3" ht="19.5" customHeight="1">
      <c r="B1" s="360"/>
      <c r="C1" s="399"/>
    </row>
    <row r="2" spans="1:2" ht="19.5" customHeight="1" thickBot="1">
      <c r="A2" s="47"/>
      <c r="B2" s="49" t="s">
        <v>97</v>
      </c>
    </row>
    <row r="3" spans="1:2" ht="19.5" customHeight="1" thickBot="1">
      <c r="A3" s="48"/>
      <c r="B3" s="83" t="s">
        <v>60</v>
      </c>
    </row>
    <row r="4" spans="1:2" s="73" customFormat="1" ht="109.5" customHeight="1">
      <c r="A4" s="72" t="s">
        <v>135</v>
      </c>
      <c r="B4" s="82" t="s">
        <v>157</v>
      </c>
    </row>
    <row r="5" spans="1:2" s="73" customFormat="1" ht="92.25" customHeight="1">
      <c r="A5" s="74" t="s">
        <v>136</v>
      </c>
      <c r="B5" s="81" t="s">
        <v>132</v>
      </c>
    </row>
    <row r="6" spans="1:2" s="73" customFormat="1" ht="56.25" customHeight="1">
      <c r="A6" s="74" t="s">
        <v>137</v>
      </c>
      <c r="B6" s="81" t="s">
        <v>162</v>
      </c>
    </row>
    <row r="7" spans="1:2" s="73" customFormat="1" ht="57.75" customHeight="1">
      <c r="A7" s="74" t="s">
        <v>138</v>
      </c>
      <c r="B7" s="81" t="s">
        <v>161</v>
      </c>
    </row>
    <row r="8" spans="1:2" s="73" customFormat="1" ht="19.5" customHeight="1">
      <c r="A8" s="75"/>
      <c r="B8" s="40"/>
    </row>
    <row r="9" s="73" customFormat="1" ht="19.5" customHeight="1" thickBot="1">
      <c r="B9" s="76"/>
    </row>
    <row r="10" spans="1:2" s="73" customFormat="1" ht="19.5" customHeight="1" thickBot="1">
      <c r="A10" s="86"/>
      <c r="B10" s="83" t="s">
        <v>61</v>
      </c>
    </row>
    <row r="11" spans="1:2" s="73" customFormat="1" ht="102" customHeight="1">
      <c r="A11" s="56" t="s">
        <v>139</v>
      </c>
      <c r="B11" s="87" t="s">
        <v>130</v>
      </c>
    </row>
    <row r="12" spans="1:2" s="73" customFormat="1" ht="98.25" customHeight="1">
      <c r="A12" s="43" t="s">
        <v>140</v>
      </c>
      <c r="B12" s="80" t="s">
        <v>131</v>
      </c>
    </row>
    <row r="13" spans="1:2" s="73" customFormat="1" ht="60.75" customHeight="1">
      <c r="A13" s="43" t="s">
        <v>141</v>
      </c>
      <c r="B13" s="80" t="s">
        <v>163</v>
      </c>
    </row>
    <row r="14" s="73" customFormat="1" ht="19.5" customHeight="1" thickBot="1">
      <c r="B14" s="76"/>
    </row>
    <row r="15" spans="1:2" s="73" customFormat="1" ht="19.5" customHeight="1" thickBot="1">
      <c r="A15" s="86"/>
      <c r="B15" s="83" t="s">
        <v>62</v>
      </c>
    </row>
    <row r="16" spans="1:2" s="73" customFormat="1" ht="21" customHeight="1">
      <c r="A16" s="56" t="s">
        <v>142</v>
      </c>
      <c r="B16" s="87" t="s">
        <v>129</v>
      </c>
    </row>
    <row r="17" spans="1:2" s="73" customFormat="1" ht="39.75" customHeight="1">
      <c r="A17" s="43" t="s">
        <v>143</v>
      </c>
      <c r="B17" s="85" t="s">
        <v>158</v>
      </c>
    </row>
    <row r="18" spans="1:2" s="73" customFormat="1" ht="40.5" customHeight="1">
      <c r="A18" s="43" t="s">
        <v>144</v>
      </c>
      <c r="B18" s="85" t="s">
        <v>159</v>
      </c>
    </row>
    <row r="19" s="73" customFormat="1" ht="19.5" customHeight="1">
      <c r="B19" s="41"/>
    </row>
    <row r="20" s="73" customFormat="1" ht="19.5" customHeight="1" thickBot="1">
      <c r="B20" s="76"/>
    </row>
    <row r="21" spans="1:2" s="73" customFormat="1" ht="19.5" customHeight="1" thickBot="1">
      <c r="A21" s="84"/>
      <c r="B21" s="50" t="s">
        <v>63</v>
      </c>
    </row>
    <row r="22" spans="1:2" s="73" customFormat="1" ht="85.5" customHeight="1">
      <c r="A22" s="42" t="s">
        <v>145</v>
      </c>
      <c r="B22" s="98" t="s">
        <v>127</v>
      </c>
    </row>
    <row r="23" spans="1:2" s="73" customFormat="1" ht="27.75" customHeight="1">
      <c r="A23" s="56"/>
      <c r="B23" s="89" t="s">
        <v>133</v>
      </c>
    </row>
    <row r="24" spans="1:2" s="73" customFormat="1" ht="42" customHeight="1">
      <c r="A24" s="77" t="s">
        <v>146</v>
      </c>
      <c r="B24" s="80" t="s">
        <v>156</v>
      </c>
    </row>
    <row r="25" spans="1:2" s="73" customFormat="1" ht="61.5" customHeight="1">
      <c r="A25" s="53" t="s">
        <v>147</v>
      </c>
      <c r="B25" s="91" t="s">
        <v>128</v>
      </c>
    </row>
    <row r="26" spans="1:2" s="73" customFormat="1" ht="49.5" customHeight="1">
      <c r="A26" s="42"/>
      <c r="B26" s="92" t="s">
        <v>94</v>
      </c>
    </row>
    <row r="27" spans="1:2" s="73" customFormat="1" ht="19.5" customHeight="1">
      <c r="A27" s="56"/>
      <c r="B27" s="93" t="s">
        <v>89</v>
      </c>
    </row>
    <row r="28" spans="1:2" s="73" customFormat="1" ht="33" customHeight="1">
      <c r="A28" s="42" t="s">
        <v>148</v>
      </c>
      <c r="B28" s="91" t="s">
        <v>154</v>
      </c>
    </row>
    <row r="29" spans="1:2" s="73" customFormat="1" ht="33" customHeight="1">
      <c r="A29" s="42"/>
      <c r="B29" s="94" t="s">
        <v>122</v>
      </c>
    </row>
    <row r="30" spans="1:2" s="73" customFormat="1" ht="19.5" customHeight="1">
      <c r="A30" s="42"/>
      <c r="B30" s="93" t="s">
        <v>93</v>
      </c>
    </row>
    <row r="31" spans="1:2" s="73" customFormat="1" ht="30.75" customHeight="1">
      <c r="A31" s="53" t="s">
        <v>149</v>
      </c>
      <c r="B31" s="95" t="s">
        <v>160</v>
      </c>
    </row>
    <row r="32" spans="1:2" s="73" customFormat="1" ht="30.75" customHeight="1">
      <c r="A32" s="42"/>
      <c r="B32" s="96" t="s">
        <v>123</v>
      </c>
    </row>
    <row r="33" spans="1:2" s="73" customFormat="1" ht="19.5" customHeight="1">
      <c r="A33" s="56"/>
      <c r="B33" s="93" t="s">
        <v>95</v>
      </c>
    </row>
    <row r="34" spans="1:2" s="73" customFormat="1" ht="19.5" customHeight="1">
      <c r="A34" s="78"/>
      <c r="B34" s="90" t="s">
        <v>124</v>
      </c>
    </row>
    <row r="35" spans="1:2" s="73" customFormat="1" ht="19.5" customHeight="1">
      <c r="A35" s="77"/>
      <c r="B35" s="90" t="s">
        <v>125</v>
      </c>
    </row>
    <row r="36" spans="1:2" s="73" customFormat="1" ht="43.5" customHeight="1">
      <c r="A36" s="53"/>
      <c r="B36" s="88" t="s">
        <v>126</v>
      </c>
    </row>
    <row r="37" spans="1:2" s="73" customFormat="1" ht="19.5" customHeight="1">
      <c r="A37" s="79"/>
      <c r="B37" s="97" t="s">
        <v>99</v>
      </c>
    </row>
    <row r="38" s="73" customFormat="1" ht="19.5" customHeight="1" thickBot="1">
      <c r="B38" s="76"/>
    </row>
    <row r="39" spans="1:2" s="73" customFormat="1" ht="19.5" customHeight="1" thickBot="1">
      <c r="A39" s="84"/>
      <c r="B39" s="50" t="s">
        <v>86</v>
      </c>
    </row>
    <row r="40" spans="1:2" s="73" customFormat="1" ht="19.5" customHeight="1">
      <c r="A40" s="42" t="s">
        <v>150</v>
      </c>
      <c r="B40" s="105" t="s">
        <v>101</v>
      </c>
    </row>
    <row r="41" spans="1:2" s="73" customFormat="1" ht="19.5" customHeight="1">
      <c r="A41" s="42"/>
      <c r="B41" s="100" t="s">
        <v>118</v>
      </c>
    </row>
    <row r="42" spans="1:2" s="73" customFormat="1" ht="19.5" customHeight="1">
      <c r="A42" s="42"/>
      <c r="B42" s="100" t="s">
        <v>333</v>
      </c>
    </row>
    <row r="43" spans="1:2" s="73" customFormat="1" ht="19.5" customHeight="1">
      <c r="A43" s="56"/>
      <c r="B43" s="100" t="s">
        <v>331</v>
      </c>
    </row>
    <row r="44" spans="1:2" s="73" customFormat="1" ht="19.5" customHeight="1">
      <c r="A44" s="42" t="s">
        <v>151</v>
      </c>
      <c r="B44" s="99" t="s">
        <v>102</v>
      </c>
    </row>
    <row r="45" spans="1:2" s="73" customFormat="1" ht="19.5" customHeight="1">
      <c r="A45" s="201" t="s">
        <v>167</v>
      </c>
      <c r="B45" s="100" t="s">
        <v>119</v>
      </c>
    </row>
    <row r="46" spans="1:2" s="73" customFormat="1" ht="19.5" customHeight="1">
      <c r="A46" s="201" t="s">
        <v>168</v>
      </c>
      <c r="B46" s="101" t="s">
        <v>134</v>
      </c>
    </row>
    <row r="47" spans="1:2" s="73" customFormat="1" ht="19.5" customHeight="1">
      <c r="A47" s="79"/>
      <c r="B47" s="93" t="s">
        <v>111</v>
      </c>
    </row>
    <row r="48" spans="1:2" s="73" customFormat="1" ht="19.5" customHeight="1">
      <c r="A48" s="42" t="s">
        <v>152</v>
      </c>
      <c r="B48" s="99" t="s">
        <v>104</v>
      </c>
    </row>
    <row r="49" s="73" customFormat="1" ht="19.5" customHeight="1">
      <c r="B49" s="101" t="s">
        <v>120</v>
      </c>
    </row>
    <row r="50" spans="1:2" s="73" customFormat="1" ht="19.5" customHeight="1">
      <c r="A50" s="201"/>
      <c r="B50" s="93" t="s">
        <v>111</v>
      </c>
    </row>
    <row r="51" s="73" customFormat="1" ht="43.5" customHeight="1">
      <c r="B51" s="94" t="s">
        <v>121</v>
      </c>
    </row>
    <row r="52" spans="1:2" s="73" customFormat="1" ht="19.5" customHeight="1">
      <c r="A52" s="56"/>
      <c r="B52" s="93" t="s">
        <v>155</v>
      </c>
    </row>
    <row r="53" spans="1:2" s="73" customFormat="1" ht="19.5" customHeight="1">
      <c r="A53" s="102"/>
      <c r="B53" s="610" t="s">
        <v>117</v>
      </c>
    </row>
    <row r="54" spans="1:2" s="73" customFormat="1" ht="19.5" customHeight="1">
      <c r="A54" s="102"/>
      <c r="B54" s="611"/>
    </row>
    <row r="55" spans="1:2" ht="19.5" customHeight="1">
      <c r="A55" s="103"/>
      <c r="B55" s="104" t="s">
        <v>116</v>
      </c>
    </row>
    <row r="56" ht="19.5" customHeight="1">
      <c r="B56" s="27"/>
    </row>
  </sheetData>
  <sheetProtection/>
  <mergeCells count="1">
    <mergeCell ref="B53:B54"/>
  </mergeCells>
  <printOptions/>
  <pageMargins left="0.75" right="0.33" top="0.82" bottom="0.62" header="0.5" footer="0.45"/>
  <pageSetup fitToHeight="3" fitToWidth="3" horizontalDpi="300" verticalDpi="300" orientation="portrait" paperSize="9" r:id="rId1"/>
  <rowBreaks count="2" manualBreakCount="2">
    <brk id="14" max="255" man="1"/>
    <brk id="38"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 Rīga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04/2; C0/5; C0/7</dc:title>
  <dc:subject/>
  <dc:creator>SS</dc:creator>
  <cp:keywords/>
  <dc:description>Bilances un PZA dati, bilances analīze, analītiskais pārskats un būtiskuma plānošana. Posteņu titullapas.</dc:description>
  <cp:lastModifiedBy>Komerc</cp:lastModifiedBy>
  <cp:lastPrinted>2017-05-25T11:58:53Z</cp:lastPrinted>
  <dcterms:created xsi:type="dcterms:W3CDTF">2000-02-23T08:10:51Z</dcterms:created>
  <dcterms:modified xsi:type="dcterms:W3CDTF">2020-10-29T06:42:02Z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