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75" activeTab="0"/>
  </bookViews>
  <sheets>
    <sheet name="pa cet" sheetId="1" r:id="rId1"/>
    <sheet name="pa mēnešiem" sheetId="2" r:id="rId2"/>
    <sheet name="Paskaidrojums" sheetId="3" r:id="rId3"/>
    <sheet name="Atšifrējumi" sheetId="4" r:id="rId4"/>
    <sheet name="K aprēķins" sheetId="5" r:id="rId5"/>
  </sheets>
  <definedNames/>
  <calcPr fullCalcOnLoad="1"/>
</workbook>
</file>

<file path=xl/sharedStrings.xml><?xml version="1.0" encoding="utf-8"?>
<sst xmlns="http://schemas.openxmlformats.org/spreadsheetml/2006/main" count="494" uniqueCount="212">
  <si>
    <t>N.p.k.</t>
  </si>
  <si>
    <t>Plāna rādītāji</t>
  </si>
  <si>
    <t>1.</t>
  </si>
  <si>
    <t>Nefinanšu rādītāji (paveiktais / plānotais darba apjoms): *</t>
  </si>
  <si>
    <t>No pamatdarbības / deleģēšanas līguma izpildes</t>
  </si>
  <si>
    <t>Maksas pakalpojumi</t>
  </si>
  <si>
    <t xml:space="preserve">Citi </t>
  </si>
  <si>
    <t>2.</t>
  </si>
  <si>
    <t xml:space="preserve">Citi ieņēmumi </t>
  </si>
  <si>
    <t>3.</t>
  </si>
  <si>
    <t>Personāla izmaksas kopā, tai skaitā</t>
  </si>
  <si>
    <t>Darba devēja valsts sociālās apdrošināšanas obligātās iemaksas</t>
  </si>
  <si>
    <t>Pakalpojumi</t>
  </si>
  <si>
    <t>Izdevumi par apkuri</t>
  </si>
  <si>
    <t>Izdevumi par elektronerģiju</t>
  </si>
  <si>
    <t>Pasta, telefona un citi sakaru pakalpojumi</t>
  </si>
  <si>
    <t>Materiāli un izejvielas kopā, tai skaitā:</t>
  </si>
  <si>
    <t>Energoresursi jeb enerģetiskie materiāli</t>
  </si>
  <si>
    <t>Degviela</t>
  </si>
  <si>
    <t>Kurināmais</t>
  </si>
  <si>
    <t>Pārējie enerģētiskie materiāli (smērvielas)</t>
  </si>
  <si>
    <t>Administratīvie izdevumi kopā, t.sk:</t>
  </si>
  <si>
    <t>Kursi, seminari</t>
  </si>
  <si>
    <t>Izdevumi tiesvedības darbiem</t>
  </si>
  <si>
    <t>Informācijas sistēmu uzturēšanas izdevumi</t>
  </si>
  <si>
    <t>Apdrošināšanas izdevumi</t>
  </si>
  <si>
    <t>Iekšējo kolektīvo pasākumu organizēšanas izdevumi</t>
  </si>
  <si>
    <t>Reprezentācijas izdevumi</t>
  </si>
  <si>
    <t>Remontdarbi un uzturēšanas pakalpojumi kopā, t.sk.:</t>
  </si>
  <si>
    <t>Iekārtas, inventāra un aparatūras remonts, tehniskā apkalpošana</t>
  </si>
  <si>
    <t>Īre un noma kopā, t.sk.:</t>
  </si>
  <si>
    <t>Ēku, telpu īre un noma</t>
  </si>
  <si>
    <t>Zemes noma</t>
  </si>
  <si>
    <t>Transportlīdzekļu noma</t>
  </si>
  <si>
    <t>Iekārtu un inventāra noma</t>
  </si>
  <si>
    <t>Nodokļu maksājumi kopā, t sk.:</t>
  </si>
  <si>
    <t>NĪN</t>
  </si>
  <si>
    <t>DRN</t>
  </si>
  <si>
    <t>UIN</t>
  </si>
  <si>
    <t>Pārejie nodokļi un nodevas</t>
  </si>
  <si>
    <t>Pamatlīdzekļu un citu ieguldījumu vērtības nolietojums</t>
  </si>
  <si>
    <t>Norēķini par prasībām kopā, t.sk.:</t>
  </si>
  <si>
    <t>Aizņēmumu un līzinga procentu maksājumi</t>
  </si>
  <si>
    <t>Samaksātās soda naudas un līgumsodi</t>
  </si>
  <si>
    <t>Pārējie saimnieciskās darbības izdevumi kopā,  t.sk.:</t>
  </si>
  <si>
    <t>4.</t>
  </si>
  <si>
    <t>REZULTĀTS:  P/Z pēc nodokļu nomaksas</t>
  </si>
  <si>
    <t>Pielikums Nr.1</t>
  </si>
  <si>
    <t>No pamatdarbības:</t>
  </si>
  <si>
    <t>t.sk. par maksu:</t>
  </si>
  <si>
    <t>starppilsētu nozīmes maršrutos</t>
  </si>
  <si>
    <t>starptautiskos maršrutos un no pasūtījumiem</t>
  </si>
  <si>
    <t>t.sk.:</t>
  </si>
  <si>
    <t>t.sk. ar braukšanas maksas atvieglojumiem (MK not.Nr.872):</t>
  </si>
  <si>
    <t>Nobraukto km skaits</t>
  </si>
  <si>
    <t>t.sk."0":</t>
  </si>
  <si>
    <t>t.sk. līnijas:</t>
  </si>
  <si>
    <t xml:space="preserve">vietējās nozīmes maršrutos Krāslavas novadā </t>
  </si>
  <si>
    <t>vietējās nozīmes maršrutos Daugavpils novadā</t>
  </si>
  <si>
    <t>starptautiskos maršrutos</t>
  </si>
  <si>
    <t>braucieni pēc pieteikumiem (pasūtījumi)</t>
  </si>
  <si>
    <t>Starppilsētu nozīmes maršrutu ienākumi</t>
  </si>
  <si>
    <t>Tūrisma braucieni (pasūtījumi)</t>
  </si>
  <si>
    <t>2.1.</t>
  </si>
  <si>
    <t>No pasazieru pārvadāšanas</t>
  </si>
  <si>
    <t>2.2.</t>
  </si>
  <si>
    <t>Krāslavas novada vietējās nozīmes maršrutu ienākumi</t>
  </si>
  <si>
    <t>Daugavpils novada vietojās nozīmes maršrutu ienākumi</t>
  </si>
  <si>
    <t>Starptautisko maršrutu ienākumi</t>
  </si>
  <si>
    <t>RMD ienākumi</t>
  </si>
  <si>
    <t>Tehniskās palīdzības ieņēmumi</t>
  </si>
  <si>
    <t>Apgrozāmo līdz.pārdošanan (t.i. preču un saņemto pakalpojumu tālāk pārdošana)</t>
  </si>
  <si>
    <t>Ieņēmumi no nomas maksājumiem</t>
  </si>
  <si>
    <t>Ieņēmumi par bagāžas glabāšanu un pārvadāšanu (izņemot sabiedriskā transporta pak.ietvaros)</t>
  </si>
  <si>
    <t>2.3.</t>
  </si>
  <si>
    <r>
      <t>IEŅĒMUMU kopsumma, t.sk.:</t>
    </r>
    <r>
      <rPr>
        <sz val="10"/>
        <rFont val="Times New Roman"/>
        <family val="1"/>
      </rPr>
      <t xml:space="preserve"> **</t>
    </r>
  </si>
  <si>
    <t>Autoostu ienākumi (biļešu realizācija; maksa par iebraukšanu utml. pēc noslēgtajiem līgumiem ar pārvadājumiem MK not.Nr.846.)</t>
  </si>
  <si>
    <t>1.1.</t>
  </si>
  <si>
    <t>1.2.</t>
  </si>
  <si>
    <t>Pārvadāto pasažieru skaits kopā:</t>
  </si>
  <si>
    <t>Darba algas fonds</t>
  </si>
  <si>
    <t xml:space="preserve">Izdevumi par ūdeni </t>
  </si>
  <si>
    <t>Izdevumi par atkritumiem</t>
  </si>
  <si>
    <t>Biedru nauda</t>
  </si>
  <si>
    <t>Komandējumi un dienesta braucieni (t.sk. viesnīcas)</t>
  </si>
  <si>
    <t>Transportlīdzekļu uzturēšana un remonts (ārpus uzņēmuma)</t>
  </si>
  <si>
    <t xml:space="preserve">Ēku un telpu uzturēšana, remonts </t>
  </si>
  <si>
    <t>PVN priekšnodokļa neatskaitāmā daļa</t>
  </si>
  <si>
    <t>Gada pārskata un revīzijas izdevumi (konsultācijas)</t>
  </si>
  <si>
    <t>VTN (vieglo tr-ta nodoklis)</t>
  </si>
  <si>
    <t>Riska nodeva</t>
  </si>
  <si>
    <t>Transportlīdzekļu uzturēšana un  remonts uzņēmumā (materiāli, rezerves daļas, riepa utml.)</t>
  </si>
  <si>
    <t>Reklāmas izdevumi, periodiskie izd.</t>
  </si>
  <si>
    <t>Kancelejas preces, veidlapas</t>
  </si>
  <si>
    <t>Bankas pakalpojumi</t>
  </si>
  <si>
    <t>Maksa par biļešu pārdošanu un iebraukšanu AO</t>
  </si>
  <si>
    <t>Apgrozamo līdzekļu norakstīšana (MI nolietojums)</t>
  </si>
  <si>
    <t>Izdevumi par apsardzi</t>
  </si>
  <si>
    <t>Pamatlīdzekļu atlikusī vertības norakstīšana</t>
  </si>
  <si>
    <t>Pabalsti bērēm</t>
  </si>
  <si>
    <t>Juridisko nodevu (izziņas), palīdzības apmaksa</t>
  </si>
  <si>
    <t xml:space="preserve">Pārējie saimnieciskās darbības izdevumi </t>
  </si>
  <si>
    <t>Valūtu svarstību izmaksas</t>
  </si>
  <si>
    <t>Ieņēmumi no bankas %</t>
  </si>
  <si>
    <t>Ieņēmumi no valūtu kursu svarstībām</t>
  </si>
  <si>
    <t>Apdrošināšanas atlīdzība, materiālu zaudējumu komp. utml.</t>
  </si>
  <si>
    <r>
      <t xml:space="preserve">IZDEVUMU kopsumma, t.sk.: </t>
    </r>
    <r>
      <rPr>
        <sz val="10"/>
        <rFont val="Times New Roman"/>
        <family val="1"/>
      </rPr>
      <t>***</t>
    </r>
  </si>
  <si>
    <t xml:space="preserve">Valdes loceklis </t>
  </si>
  <si>
    <t>S.Mihailovs</t>
  </si>
  <si>
    <t>Irina Nikolajenko</t>
  </si>
  <si>
    <t>65440950</t>
  </si>
  <si>
    <t>I.ceturksnis</t>
  </si>
  <si>
    <t>II.ceturksnis</t>
  </si>
  <si>
    <t>III.ceturksnis</t>
  </si>
  <si>
    <t>IV.ceturksnis</t>
  </si>
  <si>
    <t>Pamatojums</t>
  </si>
  <si>
    <t xml:space="preserve">starptautiskos maršrutos </t>
  </si>
  <si>
    <t>Ieņēmumi no metāllužņu nodošanas, apbraucamo ceļu  u.c.</t>
  </si>
  <si>
    <t>Izmaiņas, %</t>
  </si>
  <si>
    <t xml:space="preserve">Samazinoties pasažieru skaitam, samazinājās arī ieņēmumi. </t>
  </si>
  <si>
    <t>No pasažieru pārvadāšanas</t>
  </si>
  <si>
    <t xml:space="preserve">Ēku un telpu uzturēšana, tekošais remonts </t>
  </si>
  <si>
    <t>Tiek ieplānota jauno pamatlīdzekļu iegāde</t>
  </si>
  <si>
    <t>Ieņēmumi no metāllūžņu nodošanas, apbraucamo ceļu  u.c.</t>
  </si>
  <si>
    <t>Ieņēmumi no valūtu kursu svārstībām</t>
  </si>
  <si>
    <t>Izdevumi par elektroenerģiju</t>
  </si>
  <si>
    <t>Energoresursi jeb enerģētiskie materiāli</t>
  </si>
  <si>
    <t>Kursi, semināri</t>
  </si>
  <si>
    <t>Reklāmas izdevumi, periodiskie izīd.</t>
  </si>
  <si>
    <t>Pārējie nodokļi un nodevas</t>
  </si>
  <si>
    <t>Apgrozāmo līdzekļu norakstīšana (MI nolietojums)</t>
  </si>
  <si>
    <t>Pamatlīdzekļu atlikusī vērtības norakstīšana</t>
  </si>
  <si>
    <t>Valūtu svārstību izmaksas</t>
  </si>
  <si>
    <t>plāns</t>
  </si>
  <si>
    <r>
      <t>Ēku un telpu</t>
    </r>
    <r>
      <rPr>
        <b/>
        <sz val="12"/>
        <color indexed="12"/>
        <rFont val="Times New Roman"/>
        <family val="1"/>
      </rPr>
      <t xml:space="preserve"> remonts</t>
    </r>
    <r>
      <rPr>
        <sz val="12"/>
        <color indexed="12"/>
        <rFont val="Times New Roman"/>
        <family val="1"/>
      </rPr>
      <t>, t.sk.kapitālais (kap.remonts tiek iekļauts izmaksās daļēji  PL nolietojumā)(piel.Nr.6)</t>
    </r>
  </si>
  <si>
    <t>Aizņēmumu atmaksa (netiek iekļauta izmaksās) (pielNr.7)</t>
  </si>
  <si>
    <r>
      <t>Ēku un telpu</t>
    </r>
    <r>
      <rPr>
        <b/>
        <sz val="12"/>
        <color indexed="12"/>
        <rFont val="Times New Roman"/>
        <family val="1"/>
      </rPr>
      <t xml:space="preserve"> remonts</t>
    </r>
    <r>
      <rPr>
        <b/>
        <sz val="12"/>
        <color indexed="12"/>
        <rFont val="Times New Roman"/>
        <family val="1"/>
      </rPr>
      <t>, t.sk.kapitālais (kap.remonts tiek iekļauts izmaksās daļēji  PL nolietojumā)(piel.Nr.6)</t>
    </r>
  </si>
  <si>
    <t>SIA „Daugavpils autobusu parks”</t>
  </si>
  <si>
    <t>Daugavpils pilsētas domes priekšsēdētājs</t>
  </si>
  <si>
    <t xml:space="preserve">izpilde </t>
  </si>
  <si>
    <t>Dotacijas daļa zaudējumu segšanai apakšuzņēmējam</t>
  </si>
  <si>
    <t xml:space="preserve">"0" nobraukuma dinamika tieši saistīta ar grozījumiem maršrutu sarakstos </t>
  </si>
  <si>
    <t>Kompensācijas zaudējumu segšanai (MK not. Nr.435)</t>
  </si>
  <si>
    <t>Dotācijas daļa zaudējumu segšanai apakšuzņēmējam</t>
  </si>
  <si>
    <t>2016.gads</t>
  </si>
  <si>
    <t>Bagāžas ieņēmumu neliels pieaugums ir ieplānots sakarā ar tarifu izmaiņām</t>
  </si>
  <si>
    <t>APSTIPRINĀTS</t>
  </si>
  <si>
    <t>2017.gads</t>
  </si>
  <si>
    <t>Budžeta plāna 2018.gadam paskaidrojums</t>
  </si>
  <si>
    <t xml:space="preserve">Nelielas izmaiņas ieplānotas saskaņā ar maršrutu tīkla grozījumiem </t>
  </si>
  <si>
    <t>Dotācijas pieaugums ieplānots sakarā ar zaudējumu palielinājumu</t>
  </si>
  <si>
    <t>Iedzīvotāju informētība par izmaiņām kustības sarakstos</t>
  </si>
  <si>
    <t>Pieaugums saistīts ar ritošā sastāva atjaunošanu</t>
  </si>
  <si>
    <t>Pieaugums ieplānots sakarā ar tarifu paaugstināšanu un iespēju izmantot to apstākli ka sabiedrība ir  MAN oficiālais pārstāvis Latgalē un var veikt transportlīdzekļu garantēto apkopi. Pieaugums var būt panākts tikai gadījumā ja remontu darbiem būs brīvas vietas.</t>
  </si>
  <si>
    <t xml:space="preserve">Pieaugums ieplānots sakarā ar tarifu paaugstināšanu </t>
  </si>
  <si>
    <t>2018.gads</t>
  </si>
  <si>
    <t>2019.gada plāns</t>
  </si>
  <si>
    <t>Budžeta plāns 2019.gadam pa mēnešiem</t>
  </si>
  <si>
    <t>2019. gads</t>
  </si>
  <si>
    <t>Budžeta plāns 2019.gadam pa ceturkšņiem</t>
  </si>
  <si>
    <t>dalībnieku 2019.gada ___._______</t>
  </si>
  <si>
    <t xml:space="preserve">sapulcē (___.___.2019. protokols Nr.2019/___)
</t>
  </si>
  <si>
    <t>A.Elksniņš</t>
  </si>
  <si>
    <t>2019. gada</t>
  </si>
  <si>
    <t>Gada pārskata izdevumi adm.DAP</t>
  </si>
  <si>
    <t>Gada pārskata ISO izdevumi adm.DAP</t>
  </si>
  <si>
    <t>Izmaiņas %</t>
  </si>
  <si>
    <t>Transportlīdzekļu apdrošināšana</t>
  </si>
  <si>
    <t>Tr-ļu licences  ATD</t>
  </si>
  <si>
    <t>Tr-ļu transporta nodeva CSDD</t>
  </si>
  <si>
    <t>Tr-ļu tehniska apskate CSDD</t>
  </si>
  <si>
    <t>Autoceļu nodoklis (VINIETE)</t>
  </si>
  <si>
    <t>Palielinoties darba algas fondam, tāpat palielināsies arī sociālā nodokļa izmaksas.</t>
  </si>
  <si>
    <t>Pabalsti bērēm tiks ieplānoti, balstītos uz sabiedrības statistiku par iepriekšējiem gadiem.</t>
  </si>
  <si>
    <t>Pieaugums ieplānots paredzot jauno autobusu garantijas tehnisko apkopi</t>
  </si>
  <si>
    <t>Remontdarbu daļa tika pārcelta no 2017.-2018.gadu plāniem</t>
  </si>
  <si>
    <t>Sabiedrība izmanto balonu nomu.</t>
  </si>
  <si>
    <t>Pieaugums saistīts ar degvielas cenu kāpumu</t>
  </si>
  <si>
    <t>Ieplānota mazvērtīgā inventāra iegāde remonta mehāniskās darbnīcas vajadzībām  un filiāļu darbībai. AO un administrācijas darbiniekiem ieplānota krēslu un c.t. mēbeles iegāde.</t>
  </si>
  <si>
    <t>2018.gada fakts</t>
  </si>
  <si>
    <t>Paskaidrojums</t>
  </si>
  <si>
    <t>Ieplānots semināru un kursu apmeklējums, sakarā ar pastāvīgām izmainām likumdošanā, t.i. administrācijas darbiniekiem 300 EUR. Pārējo darbinieku apmācība  100 EUR.  300 EUR komercdirektora profesionālās kompetences sertifikāta pasažieru autopārvadājumiem iegūšana. 620 EUR finanšu direktora sertificētā grāmatveža sertifikāta iegūšana.</t>
  </si>
  <si>
    <t>Tehniskās palīdzības ieņēmumu palielinājums pamatots ar tarifu pieaugumu un tiks sasniegts gadījuma, ja pakalpojums tiks pieprasīts no klientu puses</t>
  </si>
  <si>
    <t>Ieņēmumu pieaugums ieplānots sakarā ar ritošā sastāva atjaunošanu, un novecojušo autobusu nodošanu matāllužņos</t>
  </si>
  <si>
    <t>Darba algas fonda pieaugums  lielākā apmērā  tiks ieplānots autovadītājiem. Citiem darbiniekiem darba algas pieaugums tiek plānots analizējot VID informāciju par d/a atbilstību 80% no vidējās stundas tarifa likmei valstī.</t>
  </si>
  <si>
    <t>Elektroenerģijas izmaksu pieaugums pamatots ar elektroenerģijas cenu kāpumu tirgū.</t>
  </si>
  <si>
    <t xml:space="preserve">Izmaksu pieaugums saistīts ar autobusu nodrošinājumu ar bezvada internetu, autobusu aprīkošana ar videonovērošanas kameru un audio ierakstu funkcijām </t>
  </si>
  <si>
    <t>Izmaksu pieaugums pamatots ar cenas pieaugumu oglēm un malkai, jo 2018 gadā apkuri tika izmantoti iepriekšējā gada resursu krājumi.</t>
  </si>
  <si>
    <t>Izmaksās iekļautas piedalīšanas pilsētas sporta svētkos un pārvadātāju asociācijas organizētā spartakiādē, utml. personāla ilgt spējas pasākumu izdevumi</t>
  </si>
  <si>
    <t>Reprezentācijas izdevumi, kas  saistīti ar sabiedriskā transporta pakalpojumu sniegšanu tā, sabiedrības prestiža veidošanai un uzturēšanai sabiedrībā pieņemto standartu līmenī</t>
  </si>
  <si>
    <t xml:space="preserve">Palielinājums saistīts ar autobusu skaita palielinājumu, kuriem jābūt KASKO, jo iegādāti finanšu līzingā, kā arī  OCTA un KASKO apdrošināšanas cenu pieaugumu. </t>
  </si>
  <si>
    <t>Pieaugums ieplānots sakarā ar zaudējumu pieaugumu.</t>
  </si>
  <si>
    <t>Atsevišķu izmaksu pozīciju pieauguma pamatojums pie budžeta 2019.gadam</t>
  </si>
  <si>
    <t>CSDD citi pakalpojumi (numuru salīdzināšana, TL uzskaitē pieņemšana utml)</t>
  </si>
  <si>
    <t>Autobusu remonta izmaksas ārpus uzņēmuma (t.i. Izmaksas, kas saistītas ar sabiedrisko transportlīdzekļu remontu un diagnostiku ārpus pārvadātāja uzņēmuma kopā ar izlietotiem materiāliem)</t>
  </si>
  <si>
    <t>Izmaksas 2019.gada revīzijai ieplānotās lielākā apmērā, jo 2018.gadā esošais revidents mutiski brīdināja, ka turpmāk cenas paaugstinās. Citi piedāvājumi bija daudz dārgāki.</t>
  </si>
  <si>
    <t>2018.gadā līzingā tika iegādāti 8 jauni autobusi un 2019.gadā līzingā tiks iegādāti 13 jauni autobusi, kuriem jābūt apdrošinātiem ar KASKO</t>
  </si>
  <si>
    <t xml:space="preserve"> 2018. gadā reģionālajos pārvadājumos pārvadāto pasažieru skaits ir stabilizējies. Pasažieru skaita pat neliela pieaugumu sekmēja braukšanas maksas atvieglojumu apmēra palielināšana daudzbērnu ģimenēm. Saskaņā ar grozījumiem 2017. gada 27. jūnija Ministru kabineta noteikumu Nr.371 “Braukšanas maksas atvieglojumu noteikumi”, kas stājās spēkā ar 2018. gada 1. septembri, skolēni un studenti, kuri ir daudzbērnu ģimenes locekļi, var saņemt atlaidi 90% apmērā (līdz 1. septembrim atlaides apmērs bija 25%) no pilnas biļetes cenas par braucienu reģionālā maršruta autobusā vai vilcienā. Savukārt pārējie daudzbērnu ģimenes locekļi var saņemt atlaidi 50% (iepriekš – 25%) apmērā no pilnas biļetes cenas vai 40% (iepriekš – 20%) atlaidi no abonementa biļetes cenas. </t>
  </si>
  <si>
    <t>Bezmaksas pārvadāto pasažieru skaits  ieplānots balstoties uz situāciju sabiedriskā transporta nozarē kopumā vienlaicīgi ņemot vērā bezmaksas (ar atlaidēm ) pārvadāto pasažieru kategoriju palielinājumu.</t>
  </si>
  <si>
    <t>Rāda, cik lielā mērā uzņēmums spēj segt saistību maksājumus konkrētajā periodā. Rādītājs virs 1 norāda pietiekamu uzņēmuma maksātspēju, kamēr rādītājs zem 1 norāda uz potenciālām problēmām. Pieņemts, ka rādītājam būtu jābūt lielākam par 1,2–1,3, lai uzņēmums darbotos ar rezervi. Tāpat būtu jāņem vērā, ka EBITDA ir tikai aptuvens pieņēmums uzņēmuma brīvajai naudas plūsma, kas būtu novirzāma saistību apkalpošanai; lai noteiktu precīzāku koeficientu, EBITDA būtu jākoriģē gan ar izmaiņām apgrozāmajos līdzekļos, gan ieguldījumiem pamatlīdzekļos un citām ar naudas plūsmu saistītām aktivitātēm.</t>
  </si>
  <si>
    <t>Rādītājs parāda finanšu saistību un pašu kapitāla proporciju uzņēmumā. Augsta proporcija norāda, ka uzņēmuma darbība lielā mērā balstās uz aizņemtajiem līdzekļiem, kas var radīt nenoteiktību rentabilitātē mainīgo procentu izmaksu ietekmē. Lai nodrošinātu augstāko rentabilitāti, uzņēmumam jāatrod pareizs līdzsvars šajā rādītājā; piemēram, kapitāla ietilpīgās nozarēs šis rādītājs pārsniedz koeficientu 2, kamēr pakalpojuma uzņēmumos var būt zemāks par 0,5.</t>
  </si>
  <si>
    <t>DSCR (naudas plūsmas seguma koeficients) ≥ 1.2</t>
  </si>
  <si>
    <t>Koriģētais pašu kapitāla koeficients &gt;  15%</t>
  </si>
  <si>
    <t>Rādītājs</t>
  </si>
  <si>
    <t>Formūla</t>
  </si>
  <si>
    <r>
      <t>(peļņa vai zaudējumi pirms ārkārtas posteņiem un nodokļiem + procentu maksājumi + PL nolietojums) / (kopējie pamatsummas maksājumi _ kopēji procentu maksājumi)</t>
    </r>
    <r>
      <rPr>
        <sz val="12"/>
        <rFont val="Arial"/>
        <family val="0"/>
      </rPr>
      <t>≥</t>
    </r>
    <r>
      <rPr>
        <i/>
        <sz val="12"/>
        <rFont val="Times New Roman"/>
        <family val="1"/>
      </rPr>
      <t>1.2</t>
    </r>
  </si>
  <si>
    <r>
      <t xml:space="preserve">(pašu kapitāls bilancē+subordinētie aizņēmumi t.sk neizmaksātās dividendes)- (pārvērtēšanas rezerves+nemateriālie ieguldījumi+aizdevumi saistītajām personām)/ aktīvu kopsumma bilancē </t>
    </r>
    <r>
      <rPr>
        <sz val="12"/>
        <rFont val="Arial"/>
        <family val="0"/>
      </rPr>
      <t>&gt;</t>
    </r>
    <r>
      <rPr>
        <i/>
        <sz val="12"/>
        <rFont val="Times New Roman"/>
        <family val="1"/>
      </rPr>
      <t>15%</t>
    </r>
  </si>
  <si>
    <t>%</t>
  </si>
  <si>
    <t>Kārtējais audits atbilstoši standarta uz ISO 9001:2015 prasībām</t>
  </si>
  <si>
    <t>Apdrošināšanas atlīdzība, materiālu zaudējumu komp.,PL pārdošana jauniešu atlīdzība  utml.</t>
  </si>
  <si>
    <r>
      <t xml:space="preserve">2019.gadā sabiedrība plāno atsavināt divstāvīgu autobusu Setra par summu </t>
    </r>
    <r>
      <rPr>
        <sz val="10"/>
        <rFont val="Arial"/>
        <family val="0"/>
      </rPr>
      <t>~</t>
    </r>
    <r>
      <rPr>
        <sz val="10"/>
        <rFont val="Times New Roman"/>
        <family val="1"/>
      </rPr>
      <t>15000 EUR</t>
    </r>
  </si>
  <si>
    <t>Izmaksās ieplānots degvielas cenas pieaugums vienlaicīgi ar  degvielas patēriņa samazinājumu. Degvielas cenu palielināšana skaidrojama ar cenas kāpumu pasaules tirgū. Degvielas patēriņa samazinājums ir skaidrojams ar M2 kategorijas autobusu iesaisti sabiedriskā transporta pakalpojuma sniegšanā.</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</si>
</sst>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0"/>
    <numFmt numFmtId="186" formatCode="0.000"/>
    <numFmt numFmtId="187" formatCode="0.00000"/>
  </numFmts>
  <fonts count="97">
    <font>
      <sz val="10"/>
      <name val="Arial"/>
      <family val="0"/>
    </font>
    <font>
      <b/>
      <sz val="16"/>
      <name val="Times New Roman"/>
      <family val="1"/>
    </font>
    <font>
      <b/>
      <sz val="12"/>
      <name val="Times New Roman"/>
      <family val="1"/>
    </font>
    <font>
      <sz val="12"/>
      <name val="Times New Roman"/>
      <family val="1"/>
    </font>
    <font>
      <i/>
      <sz val="12"/>
      <name val="Times New Roman"/>
      <family val="1"/>
    </font>
    <font>
      <b/>
      <sz val="10"/>
      <name val="Arial"/>
      <family val="2"/>
    </font>
    <font>
      <sz val="12"/>
      <name val="Arial Cyr"/>
      <family val="0"/>
    </font>
    <font>
      <sz val="10"/>
      <name val="Times New Roman"/>
      <family val="1"/>
    </font>
    <font>
      <sz val="8"/>
      <name val="Arial"/>
      <family val="0"/>
    </font>
    <font>
      <b/>
      <sz val="11"/>
      <name val="Times New Roman"/>
      <family val="1"/>
    </font>
    <font>
      <sz val="9"/>
      <name val="Times New Roman"/>
      <family val="1"/>
    </font>
    <font>
      <b/>
      <sz val="14"/>
      <name val="Times New Roman"/>
      <family val="1"/>
    </font>
    <font>
      <b/>
      <sz val="10"/>
      <name val="Times New Roman"/>
      <family val="1"/>
    </font>
    <font>
      <b/>
      <i/>
      <sz val="10"/>
      <name val="Arial"/>
      <family val="2"/>
    </font>
    <font>
      <b/>
      <i/>
      <sz val="9"/>
      <name val="Times New Roman"/>
      <family val="1"/>
    </font>
    <font>
      <b/>
      <i/>
      <sz val="10"/>
      <name val="Times New Roman"/>
      <family val="1"/>
    </font>
    <font>
      <b/>
      <i/>
      <sz val="12"/>
      <name val="Times New Roman"/>
      <family val="1"/>
    </font>
    <font>
      <b/>
      <sz val="8"/>
      <name val="Tahoma"/>
      <family val="2"/>
    </font>
    <font>
      <sz val="8"/>
      <name val="Tahoma"/>
      <family val="2"/>
    </font>
    <font>
      <sz val="8"/>
      <name val="Times New Roman"/>
      <family val="1"/>
    </font>
    <font>
      <sz val="12"/>
      <color indexed="12"/>
      <name val="Times New Roman"/>
      <family val="1"/>
    </font>
    <font>
      <sz val="10"/>
      <color indexed="12"/>
      <name val="Times New Roman"/>
      <family val="1"/>
    </font>
    <font>
      <b/>
      <i/>
      <u val="single"/>
      <sz val="10"/>
      <name val="Arial"/>
      <family val="2"/>
    </font>
    <font>
      <sz val="10"/>
      <color indexed="12"/>
      <name val="Arial"/>
      <family val="0"/>
    </font>
    <font>
      <b/>
      <sz val="12"/>
      <color indexed="12"/>
      <name val="Times New Roman"/>
      <family val="1"/>
    </font>
    <font>
      <b/>
      <sz val="10"/>
      <color indexed="12"/>
      <name val="Arial"/>
      <family val="0"/>
    </font>
    <font>
      <sz val="11"/>
      <name val="Times New Roman"/>
      <family val="1"/>
    </font>
    <font>
      <b/>
      <sz val="14"/>
      <name val="Arial"/>
      <family val="2"/>
    </font>
    <font>
      <sz val="10"/>
      <color indexed="8"/>
      <name val="Arial"/>
      <family val="2"/>
    </font>
    <font>
      <sz val="10"/>
      <color indexed="10"/>
      <name val="Arial"/>
      <family val="0"/>
    </font>
    <font>
      <i/>
      <sz val="10"/>
      <name val="Times New Roman"/>
      <family val="1"/>
    </font>
    <font>
      <sz val="12"/>
      <color indexed="8"/>
      <name val="Times New Roman"/>
      <family val="1"/>
    </font>
    <font>
      <b/>
      <sz val="16"/>
      <color indexed="20"/>
      <name val="Times New Roman"/>
      <family val="1"/>
    </font>
    <font>
      <sz val="10"/>
      <color indexed="20"/>
      <name val="Arial"/>
      <family val="0"/>
    </font>
    <font>
      <b/>
      <sz val="12"/>
      <color indexed="20"/>
      <name val="Times New Roman"/>
      <family val="1"/>
    </font>
    <font>
      <b/>
      <sz val="10"/>
      <color indexed="20"/>
      <name val="Times New Roman"/>
      <family val="1"/>
    </font>
    <font>
      <sz val="12"/>
      <color indexed="20"/>
      <name val="Times New Roman"/>
      <family val="1"/>
    </font>
    <font>
      <sz val="10"/>
      <color indexed="20"/>
      <name val="Times New Roman"/>
      <family val="1"/>
    </font>
    <font>
      <b/>
      <i/>
      <sz val="10"/>
      <color indexed="20"/>
      <name val="Times New Roman"/>
      <family val="1"/>
    </font>
    <font>
      <b/>
      <sz val="10"/>
      <color indexed="20"/>
      <name val="Arial"/>
      <family val="2"/>
    </font>
    <font>
      <b/>
      <sz val="9"/>
      <color indexed="12"/>
      <name val="Times New Roman"/>
      <family val="1"/>
    </font>
    <font>
      <b/>
      <sz val="9"/>
      <color indexed="16"/>
      <name val="Times New Roman"/>
      <family val="1"/>
    </font>
    <font>
      <sz val="9"/>
      <color indexed="16"/>
      <name val="Arial"/>
      <family val="0"/>
    </font>
    <font>
      <sz val="9"/>
      <color indexed="12"/>
      <name val="Arial"/>
      <family val="0"/>
    </font>
    <font>
      <sz val="9"/>
      <color indexed="12"/>
      <name val="Times New Roman"/>
      <family val="1"/>
    </font>
    <font>
      <sz val="9"/>
      <color indexed="16"/>
      <name val="Times New Roman"/>
      <family val="1"/>
    </font>
    <font>
      <b/>
      <i/>
      <sz val="9"/>
      <color indexed="12"/>
      <name val="Times New Roman"/>
      <family val="1"/>
    </font>
    <font>
      <b/>
      <i/>
      <sz val="9"/>
      <color indexed="16"/>
      <name val="Times New Roman"/>
      <family val="1"/>
    </font>
    <font>
      <i/>
      <sz val="9"/>
      <color indexed="12"/>
      <name val="Times New Roman"/>
      <family val="1"/>
    </font>
    <font>
      <b/>
      <sz val="9"/>
      <color indexed="16"/>
      <name val="Arial"/>
      <family val="2"/>
    </font>
    <font>
      <b/>
      <u val="single"/>
      <sz val="12"/>
      <color indexed="10"/>
      <name val="Times New Roman"/>
      <family val="1"/>
    </font>
    <font>
      <u val="single"/>
      <sz val="10"/>
      <color indexed="12"/>
      <name val="Arial"/>
      <family val="0"/>
    </font>
    <font>
      <u val="single"/>
      <sz val="10"/>
      <color indexed="36"/>
      <name val="Arial"/>
      <family val="0"/>
    </font>
    <font>
      <b/>
      <u val="single"/>
      <sz val="14"/>
      <name val="Arial"/>
      <family val="2"/>
    </font>
    <font>
      <u val="single"/>
      <sz val="12"/>
      <color indexed="10"/>
      <name val="Times New Roman"/>
      <family val="1"/>
    </font>
    <font>
      <b/>
      <u val="single"/>
      <sz val="10"/>
      <color indexed="10"/>
      <name val="Times New Roman"/>
      <family val="1"/>
    </font>
    <font>
      <sz val="12"/>
      <color indexed="10"/>
      <name val="Times New Roman"/>
      <family val="1"/>
    </font>
    <font>
      <sz val="10"/>
      <color indexed="61"/>
      <name val="Arial"/>
      <family val="0"/>
    </font>
    <font>
      <b/>
      <u val="single"/>
      <sz val="10"/>
      <name val="Arial"/>
      <family val="2"/>
    </font>
    <font>
      <i/>
      <sz val="10"/>
      <name val="Arial"/>
      <family val="0"/>
    </font>
    <font>
      <b/>
      <sz val="10"/>
      <color indexed="10"/>
      <name val="Arial"/>
      <family val="2"/>
    </font>
    <font>
      <b/>
      <sz val="12"/>
      <color indexed="10"/>
      <name val="Times New Roman"/>
      <family val="1"/>
    </font>
    <font>
      <sz val="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hair"/>
      <right>
        <color indexed="63"/>
      </right>
      <top style="hair"/>
      <bottom style="thin"/>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double"/>
    </border>
    <border>
      <left style="hair"/>
      <right style="hair"/>
      <top style="hair"/>
      <bottom style="double"/>
    </border>
    <border>
      <left style="hair"/>
      <right style="thin"/>
      <top style="hair"/>
      <bottom style="double"/>
    </border>
    <border>
      <left style="hair"/>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color indexed="8"/>
      </left>
      <right style="thin">
        <color indexed="8"/>
      </right>
      <top style="thin">
        <color indexed="8"/>
      </top>
      <bottom style="thin">
        <color indexed="8"/>
      </bottom>
    </border>
    <border>
      <left style="thin"/>
      <right style="thin"/>
      <top style="thin"/>
      <bottom>
        <color indexed="63"/>
      </bottom>
    </border>
    <border>
      <left style="thin"/>
      <right style="hair"/>
      <top style="double"/>
      <bottom style="hair"/>
    </border>
    <border>
      <left style="hair"/>
      <right style="hair"/>
      <top style="double"/>
      <bottom style="hair"/>
    </border>
    <border>
      <left style="hair"/>
      <right style="thin"/>
      <top style="double"/>
      <bottom style="hair"/>
    </border>
    <border>
      <left style="thin">
        <color indexed="8"/>
      </left>
      <right style="thin"/>
      <top style="thin"/>
      <bottom style="thin">
        <color indexed="8"/>
      </bottom>
    </border>
    <border>
      <left style="hair"/>
      <right style="thin"/>
      <top style="thin"/>
      <bottom style="hair"/>
    </border>
    <border>
      <left style="hair"/>
      <right>
        <color indexed="63"/>
      </right>
      <top style="thin"/>
      <bottom style="hair"/>
    </border>
    <border>
      <left style="hair"/>
      <right>
        <color indexed="63"/>
      </right>
      <top style="hair"/>
      <bottom style="double"/>
    </border>
    <border>
      <left style="thin">
        <color indexed="8"/>
      </left>
      <right>
        <color indexed="63"/>
      </right>
      <top style="thin"/>
      <bottom style="thin">
        <color indexed="8"/>
      </bottom>
    </border>
    <border>
      <left>
        <color indexed="63"/>
      </left>
      <right style="thin"/>
      <top style="thin"/>
      <bottom style="thin"/>
    </border>
    <border>
      <left>
        <color indexed="63"/>
      </left>
      <right style="hair"/>
      <top style="thin"/>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style="double"/>
    </border>
    <border>
      <left>
        <color indexed="63"/>
      </left>
      <right style="thin"/>
      <top>
        <color indexed="63"/>
      </top>
      <bottom style="thin"/>
    </border>
    <border>
      <left style="hair"/>
      <right style="hair"/>
      <top style="hair"/>
      <bottom>
        <color indexed="63"/>
      </bottom>
    </border>
    <border>
      <left style="thin"/>
      <right>
        <color indexed="63"/>
      </right>
      <top>
        <color indexed="63"/>
      </top>
      <bottom>
        <color indexed="63"/>
      </bottom>
    </border>
    <border>
      <left style="double"/>
      <right style="thin"/>
      <top style="thin"/>
      <bottom style="thin"/>
    </border>
    <border>
      <left style="thin"/>
      <right style="double"/>
      <top style="thin"/>
      <bottom style="thin"/>
    </border>
    <border>
      <left style="double"/>
      <right>
        <color indexed="63"/>
      </right>
      <top style="thin"/>
      <bottom style="thin"/>
    </border>
    <border>
      <left style="double"/>
      <right style="hair"/>
      <top style="thin"/>
      <bottom style="hair"/>
    </border>
    <border>
      <left style="hair"/>
      <right style="double"/>
      <top style="thin"/>
      <bottom style="hair"/>
    </border>
    <border>
      <left style="double"/>
      <right style="hair"/>
      <top style="hair"/>
      <bottom style="hair"/>
    </border>
    <border>
      <left style="hair"/>
      <right style="double"/>
      <top style="hair"/>
      <bottom style="hair"/>
    </border>
    <border>
      <left style="double"/>
      <right style="hair"/>
      <top style="hair"/>
      <bottom style="thin"/>
    </border>
    <border>
      <left style="hair"/>
      <right style="double"/>
      <top style="hair"/>
      <bottom style="thin"/>
    </border>
    <border>
      <left style="double"/>
      <right style="hair"/>
      <top style="hair"/>
      <bottom style="double"/>
    </border>
    <border>
      <left style="hair"/>
      <right style="double"/>
      <top style="hair"/>
      <bottom style="double"/>
    </border>
    <border>
      <left style="double"/>
      <right style="thin"/>
      <top>
        <color indexed="63"/>
      </top>
      <bottom style="thin"/>
    </border>
    <border>
      <left style="thin"/>
      <right style="double"/>
      <top>
        <color indexed="63"/>
      </top>
      <bottom style="thin"/>
    </border>
    <border>
      <left style="thin"/>
      <right style="thin"/>
      <top>
        <color indexed="63"/>
      </top>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double"/>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double"/>
    </border>
    <border>
      <left style="hair"/>
      <right style="hair"/>
      <top>
        <color indexed="63"/>
      </top>
      <bottom>
        <color indexed="63"/>
      </bottom>
    </border>
    <border>
      <left style="hair"/>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85" fillId="0" borderId="0" applyNumberFormat="0" applyFill="0" applyBorder="0" applyAlignment="0" applyProtection="0"/>
    <xf numFmtId="0" fontId="52"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51"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6"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546">
    <xf numFmtId="0" fontId="0" fillId="0" borderId="0" xfId="0" applyAlignment="1">
      <alignment/>
    </xf>
    <xf numFmtId="0" fontId="0" fillId="0" borderId="0" xfId="0" applyAlignment="1">
      <alignment wrapText="1"/>
    </xf>
    <xf numFmtId="0" fontId="1" fillId="0" borderId="0" xfId="0" applyFont="1" applyBorder="1" applyAlignment="1">
      <alignment horizontal="center" vertical="top" wrapText="1"/>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2" fillId="0" borderId="11" xfId="0" applyFont="1" applyBorder="1" applyAlignment="1">
      <alignment wrapText="1"/>
    </xf>
    <xf numFmtId="0" fontId="0" fillId="0" borderId="10" xfId="0" applyFont="1" applyBorder="1" applyAlignment="1">
      <alignment/>
    </xf>
    <xf numFmtId="0" fontId="0" fillId="0" borderId="12" xfId="0" applyBorder="1" applyAlignment="1">
      <alignment/>
    </xf>
    <xf numFmtId="0" fontId="5" fillId="33" borderId="10" xfId="0" applyFont="1" applyFill="1" applyBorder="1" applyAlignment="1">
      <alignment/>
    </xf>
    <xf numFmtId="0" fontId="3" fillId="0" borderId="10" xfId="0" applyFont="1" applyBorder="1" applyAlignment="1">
      <alignment vertical="center" wrapText="1"/>
    </xf>
    <xf numFmtId="0" fontId="7" fillId="0" borderId="13" xfId="57" applyFont="1" applyFill="1" applyBorder="1" applyAlignment="1">
      <alignment horizontal="left" wrapText="1"/>
      <protection/>
    </xf>
    <xf numFmtId="0" fontId="3" fillId="0" borderId="14" xfId="57" applyFont="1" applyFill="1" applyBorder="1" applyAlignment="1">
      <alignment horizontal="left" wrapText="1"/>
      <protection/>
    </xf>
    <xf numFmtId="0" fontId="4" fillId="0" borderId="11" xfId="0" applyFont="1" applyBorder="1" applyAlignment="1">
      <alignment horizontal="center" wrapText="1"/>
    </xf>
    <xf numFmtId="0" fontId="3" fillId="0" borderId="11" xfId="0" applyFont="1" applyBorder="1" applyAlignment="1">
      <alignment wrapText="1"/>
    </xf>
    <xf numFmtId="0" fontId="3" fillId="0" borderId="11" xfId="0" applyFont="1" applyBorder="1" applyAlignment="1">
      <alignment vertical="center" wrapText="1"/>
    </xf>
    <xf numFmtId="0" fontId="2" fillId="0" borderId="11" xfId="0" applyFont="1" applyBorder="1" applyAlignment="1">
      <alignment vertical="center" wrapText="1"/>
    </xf>
    <xf numFmtId="0" fontId="3" fillId="0" borderId="11" xfId="0" applyFont="1" applyFill="1" applyBorder="1" applyAlignment="1">
      <alignment vertical="center" wrapText="1"/>
    </xf>
    <xf numFmtId="0" fontId="2" fillId="33" borderId="11" xfId="0" applyFont="1" applyFill="1" applyBorder="1" applyAlignment="1">
      <alignment vertical="center" wrapText="1"/>
    </xf>
    <xf numFmtId="0" fontId="0" fillId="0" borderId="0" xfId="0" applyAlignment="1">
      <alignment horizontal="right"/>
    </xf>
    <xf numFmtId="0" fontId="7" fillId="0" borderId="10" xfId="0" applyFont="1" applyBorder="1" applyAlignment="1">
      <alignment/>
    </xf>
    <xf numFmtId="0" fontId="3" fillId="0" borderId="10" xfId="0" applyFont="1" applyFill="1" applyBorder="1" applyAlignment="1">
      <alignment horizontal="center" wrapText="1"/>
    </xf>
    <xf numFmtId="0" fontId="4" fillId="0" borderId="10" xfId="0" applyFont="1" applyBorder="1" applyAlignment="1">
      <alignment horizontal="center" wrapText="1"/>
    </xf>
    <xf numFmtId="0" fontId="3" fillId="0" borderId="10" xfId="0" applyFont="1" applyBorder="1" applyAlignment="1">
      <alignment wrapText="1"/>
    </xf>
    <xf numFmtId="0" fontId="11" fillId="0" borderId="0" xfId="0" applyFont="1" applyAlignment="1">
      <alignment horizontal="right" wrapText="1"/>
    </xf>
    <xf numFmtId="0" fontId="2" fillId="0" borderId="14" xfId="0" applyFont="1" applyBorder="1" applyAlignment="1">
      <alignment horizontal="right" vertical="top" wrapText="1"/>
    </xf>
    <xf numFmtId="0" fontId="3" fillId="0" borderId="0" xfId="0" applyFont="1" applyBorder="1" applyAlignment="1">
      <alignment wrapText="1"/>
    </xf>
    <xf numFmtId="0" fontId="7" fillId="0" borderId="0" xfId="0" applyFont="1" applyAlignment="1">
      <alignment wrapText="1"/>
    </xf>
    <xf numFmtId="3" fontId="3" fillId="0" borderId="10" xfId="0" applyNumberFormat="1" applyFont="1" applyBorder="1" applyAlignment="1">
      <alignment wrapText="1"/>
    </xf>
    <xf numFmtId="0" fontId="5" fillId="0" borderId="0" xfId="0" applyFont="1" applyAlignment="1">
      <alignment/>
    </xf>
    <xf numFmtId="0" fontId="13" fillId="0" borderId="10" xfId="0" applyFont="1" applyBorder="1" applyAlignment="1">
      <alignment/>
    </xf>
    <xf numFmtId="0" fontId="13" fillId="0" borderId="0" xfId="0" applyFont="1" applyAlignment="1">
      <alignment/>
    </xf>
    <xf numFmtId="0" fontId="9" fillId="33" borderId="10" xfId="0" applyFont="1" applyFill="1" applyBorder="1" applyAlignment="1">
      <alignment wrapText="1"/>
    </xf>
    <xf numFmtId="3" fontId="2" fillId="33" borderId="10" xfId="0" applyNumberFormat="1" applyFont="1" applyFill="1" applyBorder="1" applyAlignment="1">
      <alignment wrapText="1"/>
    </xf>
    <xf numFmtId="3" fontId="12" fillId="33" borderId="10" xfId="0" applyNumberFormat="1" applyFont="1" applyFill="1" applyBorder="1" applyAlignment="1">
      <alignment/>
    </xf>
    <xf numFmtId="0" fontId="0" fillId="33" borderId="10" xfId="0" applyFont="1" applyFill="1" applyBorder="1" applyAlignment="1">
      <alignment/>
    </xf>
    <xf numFmtId="0" fontId="10" fillId="33" borderId="10" xfId="0" applyFont="1" applyFill="1" applyBorder="1" applyAlignment="1">
      <alignment wrapText="1"/>
    </xf>
    <xf numFmtId="0" fontId="3" fillId="33" borderId="10" xfId="0" applyFont="1" applyFill="1" applyBorder="1" applyAlignment="1">
      <alignment wrapText="1"/>
    </xf>
    <xf numFmtId="0" fontId="7" fillId="33" borderId="10" xfId="0" applyFont="1" applyFill="1" applyBorder="1" applyAlignment="1">
      <alignment/>
    </xf>
    <xf numFmtId="0" fontId="3" fillId="33" borderId="10" xfId="0" applyFont="1" applyFill="1" applyBorder="1" applyAlignment="1">
      <alignment wrapText="1"/>
    </xf>
    <xf numFmtId="3" fontId="7" fillId="33" borderId="10" xfId="0" applyNumberFormat="1" applyFont="1" applyFill="1" applyBorder="1" applyAlignment="1">
      <alignment/>
    </xf>
    <xf numFmtId="0" fontId="3" fillId="33" borderId="11" xfId="0" applyFont="1" applyFill="1" applyBorder="1" applyAlignment="1">
      <alignment wrapText="1"/>
    </xf>
    <xf numFmtId="0" fontId="13" fillId="0" borderId="15" xfId="0" applyFont="1" applyBorder="1" applyAlignment="1">
      <alignment/>
    </xf>
    <xf numFmtId="0" fontId="14" fillId="0" borderId="16" xfId="0" applyFont="1" applyBorder="1" applyAlignment="1">
      <alignment wrapText="1"/>
    </xf>
    <xf numFmtId="3" fontId="15" fillId="0" borderId="16" xfId="0" applyNumberFormat="1" applyFont="1" applyBorder="1" applyAlignment="1">
      <alignment/>
    </xf>
    <xf numFmtId="0" fontId="13" fillId="0" borderId="17" xfId="0" applyFont="1" applyBorder="1" applyAlignment="1">
      <alignment/>
    </xf>
    <xf numFmtId="0" fontId="3" fillId="0" borderId="18" xfId="0" applyFont="1" applyFill="1" applyBorder="1" applyAlignment="1">
      <alignment wrapText="1"/>
    </xf>
    <xf numFmtId="3" fontId="2" fillId="0" borderId="18" xfId="0" applyNumberFormat="1" applyFont="1" applyBorder="1" applyAlignment="1">
      <alignment wrapText="1"/>
    </xf>
    <xf numFmtId="3" fontId="7" fillId="0" borderId="18" xfId="0" applyNumberFormat="1" applyFont="1" applyBorder="1" applyAlignment="1">
      <alignment/>
    </xf>
    <xf numFmtId="3" fontId="7" fillId="0" borderId="19" xfId="0" applyNumberFormat="1" applyFont="1" applyBorder="1" applyAlignment="1">
      <alignment/>
    </xf>
    <xf numFmtId="0" fontId="0" fillId="0" borderId="17" xfId="0" applyFont="1" applyBorder="1" applyAlignment="1">
      <alignment/>
    </xf>
    <xf numFmtId="0" fontId="3" fillId="0" borderId="18" xfId="0" applyFont="1" applyBorder="1" applyAlignment="1">
      <alignment wrapText="1"/>
    </xf>
    <xf numFmtId="0" fontId="0" fillId="0" borderId="20" xfId="0" applyFont="1" applyBorder="1" applyAlignment="1">
      <alignment/>
    </xf>
    <xf numFmtId="0" fontId="3" fillId="0" borderId="21" xfId="0" applyFont="1" applyBorder="1" applyAlignment="1">
      <alignment wrapText="1"/>
    </xf>
    <xf numFmtId="3" fontId="7" fillId="0" borderId="21" xfId="0" applyNumberFormat="1" applyFont="1" applyBorder="1" applyAlignment="1">
      <alignment/>
    </xf>
    <xf numFmtId="3" fontId="7" fillId="0" borderId="22" xfId="0" applyNumberFormat="1" applyFont="1" applyBorder="1" applyAlignment="1">
      <alignment/>
    </xf>
    <xf numFmtId="0" fontId="0" fillId="0" borderId="23" xfId="0" applyFont="1" applyBorder="1" applyAlignment="1">
      <alignment/>
    </xf>
    <xf numFmtId="0" fontId="3" fillId="0" borderId="24" xfId="0" applyFont="1" applyBorder="1" applyAlignment="1">
      <alignment wrapText="1"/>
    </xf>
    <xf numFmtId="3" fontId="2" fillId="0" borderId="24" xfId="0" applyNumberFormat="1" applyFont="1" applyBorder="1" applyAlignment="1">
      <alignment wrapText="1"/>
    </xf>
    <xf numFmtId="3" fontId="7" fillId="0" borderId="24" xfId="0" applyNumberFormat="1" applyFont="1" applyBorder="1" applyAlignment="1">
      <alignment/>
    </xf>
    <xf numFmtId="3" fontId="7" fillId="0" borderId="25" xfId="0" applyNumberFormat="1" applyFont="1" applyBorder="1" applyAlignment="1">
      <alignment/>
    </xf>
    <xf numFmtId="0" fontId="4" fillId="0" borderId="26" xfId="57" applyFont="1" applyFill="1" applyBorder="1" applyAlignment="1">
      <alignment wrapText="1"/>
      <protection/>
    </xf>
    <xf numFmtId="0" fontId="3" fillId="0" borderId="11" xfId="57" applyFont="1" applyFill="1" applyBorder="1" applyAlignment="1">
      <alignment horizontal="left" wrapText="1"/>
      <protection/>
    </xf>
    <xf numFmtId="0" fontId="0" fillId="0" borderId="12" xfId="0" applyFont="1" applyBorder="1" applyAlignment="1">
      <alignment/>
    </xf>
    <xf numFmtId="3" fontId="3" fillId="0" borderId="12" xfId="0" applyNumberFormat="1" applyFont="1" applyBorder="1" applyAlignment="1">
      <alignment wrapText="1"/>
    </xf>
    <xf numFmtId="3" fontId="7" fillId="0" borderId="12" xfId="0" applyNumberFormat="1" applyFont="1" applyBorder="1" applyAlignment="1">
      <alignment/>
    </xf>
    <xf numFmtId="178" fontId="15" fillId="0" borderId="16" xfId="0" applyNumberFormat="1" applyFont="1" applyBorder="1" applyAlignment="1">
      <alignment/>
    </xf>
    <xf numFmtId="178" fontId="2" fillId="0" borderId="18" xfId="0" applyNumberFormat="1" applyFont="1" applyBorder="1" applyAlignment="1">
      <alignment wrapText="1"/>
    </xf>
    <xf numFmtId="178" fontId="7" fillId="0" borderId="18" xfId="0" applyNumberFormat="1" applyFont="1" applyBorder="1" applyAlignment="1">
      <alignment/>
    </xf>
    <xf numFmtId="178" fontId="7" fillId="0" borderId="19" xfId="0" applyNumberFormat="1" applyFont="1" applyBorder="1" applyAlignment="1">
      <alignment/>
    </xf>
    <xf numFmtId="178" fontId="7" fillId="0" borderId="21" xfId="0" applyNumberFormat="1" applyFont="1" applyBorder="1" applyAlignment="1">
      <alignment/>
    </xf>
    <xf numFmtId="178" fontId="15" fillId="0" borderId="18" xfId="0" applyNumberFormat="1" applyFont="1" applyBorder="1" applyAlignment="1">
      <alignment/>
    </xf>
    <xf numFmtId="178" fontId="15" fillId="0" borderId="19" xfId="0" applyNumberFormat="1" applyFont="1" applyBorder="1" applyAlignment="1">
      <alignment/>
    </xf>
    <xf numFmtId="178" fontId="7" fillId="0" borderId="24" xfId="0" applyNumberFormat="1" applyFont="1" applyBorder="1" applyAlignment="1">
      <alignment/>
    </xf>
    <xf numFmtId="178" fontId="7" fillId="0" borderId="25" xfId="0" applyNumberFormat="1" applyFont="1" applyBorder="1" applyAlignment="1">
      <alignment/>
    </xf>
    <xf numFmtId="0" fontId="0" fillId="33" borderId="27" xfId="0" applyFont="1" applyFill="1" applyBorder="1" applyAlignment="1">
      <alignment/>
    </xf>
    <xf numFmtId="0" fontId="3" fillId="33" borderId="28" xfId="0" applyFont="1" applyFill="1" applyBorder="1" applyAlignment="1">
      <alignment wrapText="1"/>
    </xf>
    <xf numFmtId="0" fontId="3" fillId="0" borderId="21" xfId="0" applyFont="1" applyFill="1" applyBorder="1" applyAlignment="1">
      <alignment wrapText="1"/>
    </xf>
    <xf numFmtId="4" fontId="3" fillId="33" borderId="10" xfId="0" applyNumberFormat="1" applyFont="1" applyFill="1" applyBorder="1" applyAlignment="1">
      <alignment wrapText="1"/>
    </xf>
    <xf numFmtId="4" fontId="7" fillId="0" borderId="10" xfId="0" applyNumberFormat="1" applyFont="1" applyBorder="1" applyAlignment="1">
      <alignment/>
    </xf>
    <xf numFmtId="0" fontId="7" fillId="0" borderId="12" xfId="0" applyFont="1" applyBorder="1" applyAlignment="1">
      <alignment wrapText="1"/>
    </xf>
    <xf numFmtId="0" fontId="7" fillId="0" borderId="10" xfId="0" applyFont="1" applyBorder="1" applyAlignment="1">
      <alignment wrapText="1"/>
    </xf>
    <xf numFmtId="4" fontId="2" fillId="33" borderId="10" xfId="0" applyNumberFormat="1" applyFont="1" applyFill="1" applyBorder="1" applyAlignment="1">
      <alignment wrapText="1"/>
    </xf>
    <xf numFmtId="4" fontId="12" fillId="33" borderId="10" xfId="0" applyNumberFormat="1" applyFont="1" applyFill="1" applyBorder="1" applyAlignment="1">
      <alignment wrapText="1"/>
    </xf>
    <xf numFmtId="0" fontId="0" fillId="0" borderId="0" xfId="0" applyFont="1" applyAlignment="1">
      <alignment/>
    </xf>
    <xf numFmtId="0" fontId="12" fillId="33" borderId="10" xfId="0" applyFont="1" applyFill="1" applyBorder="1" applyAlignment="1">
      <alignment/>
    </xf>
    <xf numFmtId="0" fontId="12" fillId="33" borderId="11" xfId="0" applyFont="1" applyFill="1" applyBorder="1" applyAlignment="1">
      <alignment wrapText="1"/>
    </xf>
    <xf numFmtId="0" fontId="7" fillId="0" borderId="0" xfId="0" applyFont="1" applyAlignment="1">
      <alignment/>
    </xf>
    <xf numFmtId="0" fontId="13" fillId="33" borderId="10" xfId="0" applyFont="1" applyFill="1" applyBorder="1" applyAlignment="1">
      <alignment/>
    </xf>
    <xf numFmtId="0" fontId="16" fillId="33" borderId="11" xfId="0" applyFont="1" applyFill="1" applyBorder="1" applyAlignment="1">
      <alignment wrapText="1"/>
    </xf>
    <xf numFmtId="4" fontId="15" fillId="33" borderId="10" xfId="0" applyNumberFormat="1" applyFont="1" applyFill="1" applyBorder="1" applyAlignment="1">
      <alignment/>
    </xf>
    <xf numFmtId="4" fontId="7" fillId="33" borderId="10" xfId="0" applyNumberFormat="1" applyFont="1" applyFill="1" applyBorder="1" applyAlignment="1">
      <alignment wrapText="1"/>
    </xf>
    <xf numFmtId="4" fontId="15" fillId="33" borderId="10" xfId="0" applyNumberFormat="1" applyFont="1" applyFill="1" applyBorder="1" applyAlignment="1">
      <alignment wrapText="1"/>
    </xf>
    <xf numFmtId="0" fontId="3" fillId="0" borderId="29" xfId="0" applyFont="1" applyBorder="1" applyAlignment="1">
      <alignment wrapText="1"/>
    </xf>
    <xf numFmtId="0" fontId="5" fillId="33" borderId="12" xfId="0" applyFont="1" applyFill="1" applyBorder="1" applyAlignment="1">
      <alignment/>
    </xf>
    <xf numFmtId="0" fontId="9" fillId="33" borderId="12" xfId="0" applyFont="1" applyFill="1" applyBorder="1" applyAlignment="1">
      <alignment wrapText="1"/>
    </xf>
    <xf numFmtId="178" fontId="2" fillId="33" borderId="12" xfId="0" applyNumberFormat="1" applyFont="1" applyFill="1" applyBorder="1" applyAlignment="1">
      <alignment wrapText="1"/>
    </xf>
    <xf numFmtId="178" fontId="12" fillId="33" borderId="12" xfId="0" applyNumberFormat="1" applyFont="1" applyFill="1" applyBorder="1" applyAlignment="1">
      <alignment/>
    </xf>
    <xf numFmtId="0" fontId="3" fillId="0" borderId="14" xfId="0" applyFont="1" applyBorder="1" applyAlignment="1">
      <alignment vertical="center" wrapText="1"/>
    </xf>
    <xf numFmtId="4" fontId="3" fillId="0" borderId="30" xfId="0" applyNumberFormat="1" applyFont="1" applyBorder="1" applyAlignment="1">
      <alignment wrapText="1"/>
    </xf>
    <xf numFmtId="4" fontId="3" fillId="0" borderId="0" xfId="0" applyNumberFormat="1" applyFont="1" applyBorder="1" applyAlignment="1">
      <alignment wrapText="1"/>
    </xf>
    <xf numFmtId="0" fontId="5" fillId="0" borderId="10" xfId="0" applyFont="1" applyBorder="1" applyAlignment="1">
      <alignment/>
    </xf>
    <xf numFmtId="4" fontId="12" fillId="0" borderId="10" xfId="0" applyNumberFormat="1" applyFont="1" applyBorder="1" applyAlignment="1">
      <alignment/>
    </xf>
    <xf numFmtId="0" fontId="3" fillId="0" borderId="11" xfId="0" applyFont="1" applyBorder="1" applyAlignment="1">
      <alignment vertical="center" wrapText="1"/>
    </xf>
    <xf numFmtId="4" fontId="7" fillId="34" borderId="10" xfId="0" applyNumberFormat="1" applyFont="1" applyFill="1" applyBorder="1" applyAlignment="1">
      <alignment wrapText="1"/>
    </xf>
    <xf numFmtId="0" fontId="7" fillId="0" borderId="0" xfId="0" applyFont="1" applyBorder="1" applyAlignment="1">
      <alignment/>
    </xf>
    <xf numFmtId="0" fontId="2" fillId="0" borderId="0" xfId="0" applyFont="1" applyBorder="1" applyAlignment="1">
      <alignment wrapText="1"/>
    </xf>
    <xf numFmtId="0" fontId="13" fillId="0" borderId="10" xfId="0" applyFont="1" applyFill="1" applyBorder="1" applyAlignment="1">
      <alignment/>
    </xf>
    <xf numFmtId="0" fontId="13" fillId="0" borderId="0" xfId="0" applyFont="1" applyFill="1" applyAlignment="1">
      <alignment/>
    </xf>
    <xf numFmtId="0" fontId="7" fillId="0" borderId="11" xfId="0" applyFont="1" applyFill="1" applyBorder="1" applyAlignment="1">
      <alignment wrapText="1"/>
    </xf>
    <xf numFmtId="4" fontId="7" fillId="0" borderId="10" xfId="0" applyNumberFormat="1" applyFont="1" applyFill="1" applyBorder="1" applyAlignment="1">
      <alignment/>
    </xf>
    <xf numFmtId="0" fontId="0" fillId="33" borderId="10" xfId="0" applyFill="1" applyBorder="1" applyAlignment="1">
      <alignment/>
    </xf>
    <xf numFmtId="0" fontId="5" fillId="33" borderId="10" xfId="0" applyFont="1" applyFill="1" applyBorder="1" applyAlignment="1">
      <alignment/>
    </xf>
    <xf numFmtId="4" fontId="12" fillId="33" borderId="10" xfId="0" applyNumberFormat="1" applyFont="1" applyFill="1" applyBorder="1" applyAlignment="1">
      <alignment/>
    </xf>
    <xf numFmtId="0" fontId="2" fillId="33" borderId="11" xfId="0" applyFont="1" applyFill="1" applyBorder="1" applyAlignment="1">
      <alignment wrapText="1"/>
    </xf>
    <xf numFmtId="0" fontId="0" fillId="0" borderId="10" xfId="0" applyFont="1" applyFill="1" applyBorder="1" applyAlignment="1">
      <alignment/>
    </xf>
    <xf numFmtId="4" fontId="3" fillId="0" borderId="10" xfId="0" applyNumberFormat="1" applyFont="1" applyFill="1" applyBorder="1" applyAlignment="1">
      <alignment wrapText="1"/>
    </xf>
    <xf numFmtId="0" fontId="0" fillId="0" borderId="0" xfId="0" applyFont="1" applyFill="1" applyAlignment="1">
      <alignment/>
    </xf>
    <xf numFmtId="0" fontId="5" fillId="0" borderId="0" xfId="0" applyFont="1" applyAlignment="1">
      <alignment/>
    </xf>
    <xf numFmtId="0" fontId="12" fillId="0" borderId="0" xfId="0" applyFont="1" applyAlignment="1">
      <alignment/>
    </xf>
    <xf numFmtId="2" fontId="0" fillId="0" borderId="0" xfId="0" applyNumberFormat="1" applyAlignment="1">
      <alignment/>
    </xf>
    <xf numFmtId="0" fontId="17" fillId="0" borderId="0" xfId="0" applyFont="1" applyAlignment="1">
      <alignment horizontal="center"/>
    </xf>
    <xf numFmtId="0" fontId="5" fillId="0" borderId="0" xfId="0" applyFont="1" applyAlignment="1">
      <alignment horizontal="right"/>
    </xf>
    <xf numFmtId="0" fontId="5" fillId="0" borderId="0" xfId="0" applyFont="1" applyAlignment="1">
      <alignment horizontal="right" wrapText="1"/>
    </xf>
    <xf numFmtId="2" fontId="7" fillId="0" borderId="0" xfId="0" applyNumberFormat="1" applyFont="1" applyAlignment="1">
      <alignment/>
    </xf>
    <xf numFmtId="0" fontId="7" fillId="0" borderId="0" xfId="0" applyFont="1" applyAlignment="1">
      <alignment/>
    </xf>
    <xf numFmtId="0" fontId="18" fillId="0" borderId="0" xfId="0" applyFont="1" applyAlignment="1">
      <alignment horizontal="center"/>
    </xf>
    <xf numFmtId="0" fontId="19" fillId="0" borderId="0" xfId="0" applyFont="1" applyAlignment="1">
      <alignment wrapText="1"/>
    </xf>
    <xf numFmtId="0" fontId="0" fillId="0" borderId="0" xfId="0" applyAlignment="1">
      <alignment horizontal="right" wrapText="1"/>
    </xf>
    <xf numFmtId="0" fontId="7" fillId="0" borderId="0" xfId="0" applyFont="1" applyAlignment="1">
      <alignment horizontal="left"/>
    </xf>
    <xf numFmtId="49" fontId="7" fillId="0" borderId="0" xfId="0" applyNumberFormat="1" applyFont="1" applyAlignment="1">
      <alignment horizontal="left"/>
    </xf>
    <xf numFmtId="0" fontId="19" fillId="0" borderId="0" xfId="0" applyFont="1" applyAlignment="1">
      <alignment horizontal="left" wrapText="1"/>
    </xf>
    <xf numFmtId="0" fontId="7" fillId="0" borderId="0" xfId="0" applyFont="1" applyAlignment="1">
      <alignment horizontal="left" wrapText="1"/>
    </xf>
    <xf numFmtId="0" fontId="2" fillId="0" borderId="10" xfId="0" applyFont="1" applyFill="1" applyBorder="1" applyAlignment="1">
      <alignment horizontal="center" wrapText="1"/>
    </xf>
    <xf numFmtId="0" fontId="5" fillId="0" borderId="31" xfId="0" applyFont="1" applyBorder="1" applyAlignment="1">
      <alignment/>
    </xf>
    <xf numFmtId="4" fontId="7" fillId="33" borderId="12" xfId="0" applyNumberFormat="1" applyFont="1" applyFill="1" applyBorder="1" applyAlignment="1">
      <alignment wrapText="1"/>
    </xf>
    <xf numFmtId="4" fontId="7" fillId="0" borderId="12" xfId="0" applyNumberFormat="1" applyFont="1" applyBorder="1" applyAlignment="1">
      <alignment/>
    </xf>
    <xf numFmtId="4" fontId="3" fillId="0" borderId="10" xfId="0" applyNumberFormat="1" applyFont="1" applyBorder="1" applyAlignment="1">
      <alignment wrapText="1"/>
    </xf>
    <xf numFmtId="4" fontId="3" fillId="0" borderId="0" xfId="0" applyNumberFormat="1" applyFont="1" applyBorder="1" applyAlignment="1">
      <alignment wrapText="1"/>
    </xf>
    <xf numFmtId="0" fontId="4" fillId="33" borderId="10" xfId="0" applyFont="1" applyFill="1" applyBorder="1" applyAlignment="1">
      <alignment horizontal="center" wrapText="1"/>
    </xf>
    <xf numFmtId="0" fontId="2" fillId="33" borderId="11" xfId="0" applyFont="1" applyFill="1" applyBorder="1" applyAlignment="1">
      <alignment horizontal="center" wrapText="1"/>
    </xf>
    <xf numFmtId="3" fontId="15" fillId="33" borderId="16" xfId="0" applyNumberFormat="1" applyFont="1" applyFill="1" applyBorder="1" applyAlignment="1">
      <alignment/>
    </xf>
    <xf numFmtId="3" fontId="2" fillId="33" borderId="18" xfId="0" applyNumberFormat="1" applyFont="1" applyFill="1" applyBorder="1" applyAlignment="1">
      <alignment wrapText="1"/>
    </xf>
    <xf numFmtId="3" fontId="2" fillId="33" borderId="24" xfId="0" applyNumberFormat="1" applyFont="1" applyFill="1" applyBorder="1" applyAlignment="1">
      <alignment wrapText="1"/>
    </xf>
    <xf numFmtId="178" fontId="2" fillId="33" borderId="18" xfId="0" applyNumberFormat="1" applyFont="1" applyFill="1" applyBorder="1" applyAlignment="1">
      <alignment wrapText="1"/>
    </xf>
    <xf numFmtId="178" fontId="2" fillId="33" borderId="24" xfId="0" applyNumberFormat="1" applyFont="1" applyFill="1" applyBorder="1" applyAlignment="1">
      <alignment wrapText="1"/>
    </xf>
    <xf numFmtId="3" fontId="3" fillId="33" borderId="12" xfId="0" applyNumberFormat="1" applyFont="1" applyFill="1" applyBorder="1" applyAlignment="1">
      <alignment wrapText="1"/>
    </xf>
    <xf numFmtId="0" fontId="20" fillId="0" borderId="11" xfId="0" applyFont="1" applyBorder="1" applyAlignment="1">
      <alignment vertical="center" wrapText="1"/>
    </xf>
    <xf numFmtId="4" fontId="20" fillId="33" borderId="10" xfId="0" applyNumberFormat="1" applyFont="1" applyFill="1" applyBorder="1" applyAlignment="1">
      <alignment wrapText="1"/>
    </xf>
    <xf numFmtId="4" fontId="21" fillId="0" borderId="10" xfId="0" applyNumberFormat="1" applyFont="1" applyBorder="1" applyAlignment="1">
      <alignment/>
    </xf>
    <xf numFmtId="178" fontId="15" fillId="33" borderId="18" xfId="0" applyNumberFormat="1" applyFont="1" applyFill="1" applyBorder="1" applyAlignment="1">
      <alignment/>
    </xf>
    <xf numFmtId="0" fontId="5" fillId="33" borderId="32" xfId="0" applyFont="1" applyFill="1" applyBorder="1" applyAlignment="1">
      <alignment/>
    </xf>
    <xf numFmtId="0" fontId="9" fillId="33" borderId="33" xfId="0" applyFont="1" applyFill="1" applyBorder="1" applyAlignment="1">
      <alignment wrapText="1"/>
    </xf>
    <xf numFmtId="178" fontId="2" fillId="33" borderId="33" xfId="0" applyNumberFormat="1" applyFont="1" applyFill="1" applyBorder="1" applyAlignment="1">
      <alignment wrapText="1"/>
    </xf>
    <xf numFmtId="178" fontId="12" fillId="33" borderId="33" xfId="0" applyNumberFormat="1" applyFont="1" applyFill="1" applyBorder="1" applyAlignment="1">
      <alignment/>
    </xf>
    <xf numFmtId="178" fontId="12" fillId="33" borderId="34" xfId="0" applyNumberFormat="1" applyFont="1" applyFill="1" applyBorder="1" applyAlignment="1">
      <alignment/>
    </xf>
    <xf numFmtId="0" fontId="14" fillId="0" borderId="18" xfId="0" applyFont="1" applyBorder="1" applyAlignment="1">
      <alignment wrapText="1"/>
    </xf>
    <xf numFmtId="0" fontId="0" fillId="0" borderId="10" xfId="0" applyFont="1" applyBorder="1" applyAlignment="1">
      <alignment/>
    </xf>
    <xf numFmtId="3" fontId="3" fillId="33" borderId="10" xfId="0" applyNumberFormat="1" applyFont="1" applyFill="1" applyBorder="1" applyAlignment="1">
      <alignment wrapText="1"/>
    </xf>
    <xf numFmtId="0" fontId="7" fillId="0" borderId="11" xfId="0" applyFont="1" applyBorder="1" applyAlignment="1">
      <alignment/>
    </xf>
    <xf numFmtId="0" fontId="0" fillId="0" borderId="11" xfId="0" applyBorder="1" applyAlignment="1">
      <alignment/>
    </xf>
    <xf numFmtId="0" fontId="12" fillId="0" borderId="10" xfId="0" applyFont="1" applyBorder="1" applyAlignment="1">
      <alignment/>
    </xf>
    <xf numFmtId="0" fontId="12" fillId="0" borderId="11" xfId="0" applyFont="1" applyBorder="1" applyAlignment="1">
      <alignment/>
    </xf>
    <xf numFmtId="0" fontId="12" fillId="0" borderId="0" xfId="0" applyFont="1" applyAlignment="1">
      <alignment/>
    </xf>
    <xf numFmtId="0" fontId="23" fillId="0" borderId="10" xfId="0" applyFont="1" applyBorder="1" applyAlignment="1">
      <alignment/>
    </xf>
    <xf numFmtId="4" fontId="21" fillId="0" borderId="10" xfId="0" applyNumberFormat="1" applyFont="1" applyBorder="1" applyAlignment="1">
      <alignment/>
    </xf>
    <xf numFmtId="0" fontId="23" fillId="0" borderId="0" xfId="0" applyFont="1" applyAlignment="1">
      <alignment/>
    </xf>
    <xf numFmtId="4" fontId="20" fillId="33" borderId="10" xfId="0" applyNumberFormat="1" applyFont="1" applyFill="1" applyBorder="1" applyAlignment="1">
      <alignment wrapText="1"/>
    </xf>
    <xf numFmtId="0" fontId="25" fillId="0" borderId="10" xfId="0" applyFont="1" applyBorder="1" applyAlignment="1">
      <alignment/>
    </xf>
    <xf numFmtId="0" fontId="24" fillId="0" borderId="11" xfId="0" applyFont="1" applyBorder="1" applyAlignment="1">
      <alignment vertical="center" wrapText="1"/>
    </xf>
    <xf numFmtId="0" fontId="25" fillId="0" borderId="0" xfId="0" applyFont="1" applyAlignment="1">
      <alignment/>
    </xf>
    <xf numFmtId="0" fontId="26" fillId="0" borderId="0" xfId="0" applyFont="1" applyAlignment="1">
      <alignment horizontal="right"/>
    </xf>
    <xf numFmtId="0" fontId="26" fillId="0" borderId="0" xfId="0" applyFont="1" applyBorder="1" applyAlignment="1">
      <alignment horizontal="right"/>
    </xf>
    <xf numFmtId="0" fontId="0" fillId="0" borderId="14" xfId="0" applyBorder="1" applyAlignment="1">
      <alignment/>
    </xf>
    <xf numFmtId="0" fontId="26" fillId="0" borderId="14" xfId="0" applyFont="1" applyBorder="1" applyAlignment="1">
      <alignment horizontal="right"/>
    </xf>
    <xf numFmtId="178" fontId="7" fillId="0" borderId="18" xfId="0" applyNumberFormat="1" applyFont="1" applyBorder="1" applyAlignment="1">
      <alignment/>
    </xf>
    <xf numFmtId="178" fontId="7" fillId="0" borderId="19" xfId="0" applyNumberFormat="1" applyFont="1" applyBorder="1" applyAlignment="1">
      <alignment/>
    </xf>
    <xf numFmtId="0" fontId="29" fillId="0" borderId="0" xfId="0" applyFont="1" applyAlignment="1">
      <alignment/>
    </xf>
    <xf numFmtId="4" fontId="0" fillId="0" borderId="0" xfId="0" applyNumberFormat="1" applyAlignment="1">
      <alignment/>
    </xf>
    <xf numFmtId="0" fontId="28" fillId="0" borderId="35" xfId="0" applyFont="1" applyFill="1" applyBorder="1" applyAlignment="1">
      <alignment wrapText="1"/>
    </xf>
    <xf numFmtId="0" fontId="5" fillId="33" borderId="10" xfId="0" applyFont="1" applyFill="1" applyBorder="1" applyAlignment="1">
      <alignment/>
    </xf>
    <xf numFmtId="0" fontId="2" fillId="33" borderId="11" xfId="0" applyFont="1" applyFill="1" applyBorder="1" applyAlignment="1">
      <alignment wrapText="1"/>
    </xf>
    <xf numFmtId="0" fontId="23" fillId="0" borderId="10" xfId="0" applyFont="1" applyFill="1" applyBorder="1" applyAlignment="1">
      <alignment/>
    </xf>
    <xf numFmtId="0" fontId="20" fillId="0" borderId="11" xfId="0" applyFont="1" applyFill="1" applyBorder="1" applyAlignment="1">
      <alignment vertical="center" wrapText="1"/>
    </xf>
    <xf numFmtId="178" fontId="21" fillId="0" borderId="10" xfId="0" applyNumberFormat="1" applyFont="1" applyFill="1" applyBorder="1" applyAlignment="1">
      <alignment/>
    </xf>
    <xf numFmtId="3" fontId="15" fillId="0" borderId="36" xfId="0" applyNumberFormat="1" applyFont="1" applyBorder="1" applyAlignment="1">
      <alignment/>
    </xf>
    <xf numFmtId="178" fontId="15" fillId="0" borderId="36" xfId="0" applyNumberFormat="1" applyFont="1" applyBorder="1" applyAlignment="1">
      <alignment/>
    </xf>
    <xf numFmtId="178" fontId="7" fillId="0" borderId="22" xfId="0" applyNumberFormat="1" applyFont="1" applyBorder="1" applyAlignment="1">
      <alignment/>
    </xf>
    <xf numFmtId="0" fontId="16" fillId="0" borderId="11" xfId="0" applyFont="1" applyBorder="1" applyAlignment="1">
      <alignment horizontal="center" wrapText="1"/>
    </xf>
    <xf numFmtId="0" fontId="9" fillId="33" borderId="11" xfId="0" applyFont="1" applyFill="1" applyBorder="1" applyAlignment="1">
      <alignment wrapText="1"/>
    </xf>
    <xf numFmtId="0" fontId="10" fillId="33" borderId="11" xfId="0" applyFont="1" applyFill="1" applyBorder="1" applyAlignment="1">
      <alignment wrapText="1"/>
    </xf>
    <xf numFmtId="0" fontId="14" fillId="0" borderId="37" xfId="0" applyFont="1" applyBorder="1" applyAlignment="1">
      <alignment wrapText="1"/>
    </xf>
    <xf numFmtId="0" fontId="3" fillId="0" borderId="26" xfId="0" applyFont="1" applyFill="1" applyBorder="1" applyAlignment="1">
      <alignment wrapText="1"/>
    </xf>
    <xf numFmtId="0" fontId="3" fillId="0" borderId="26" xfId="0" applyFont="1" applyBorder="1" applyAlignment="1">
      <alignment wrapText="1"/>
    </xf>
    <xf numFmtId="0" fontId="3" fillId="0" borderId="13" xfId="0" applyFont="1" applyFill="1" applyBorder="1" applyAlignment="1">
      <alignment wrapText="1"/>
    </xf>
    <xf numFmtId="0" fontId="3" fillId="0" borderId="38" xfId="0" applyFont="1" applyBorder="1" applyAlignment="1">
      <alignment wrapText="1"/>
    </xf>
    <xf numFmtId="0" fontId="9" fillId="33" borderId="29" xfId="0" applyFont="1" applyFill="1" applyBorder="1" applyAlignment="1">
      <alignment wrapText="1"/>
    </xf>
    <xf numFmtId="0" fontId="3" fillId="0" borderId="13" xfId="0" applyFont="1" applyBorder="1" applyAlignment="1">
      <alignment wrapText="1"/>
    </xf>
    <xf numFmtId="0" fontId="7" fillId="0" borderId="29" xfId="0" applyFont="1" applyBorder="1" applyAlignment="1">
      <alignment wrapText="1"/>
    </xf>
    <xf numFmtId="0" fontId="7" fillId="0" borderId="11" xfId="0" applyFont="1" applyBorder="1" applyAlignment="1">
      <alignment wrapText="1"/>
    </xf>
    <xf numFmtId="4" fontId="3" fillId="0" borderId="11" xfId="0" applyNumberFormat="1" applyFont="1" applyBorder="1" applyAlignment="1">
      <alignment wrapText="1"/>
    </xf>
    <xf numFmtId="0" fontId="28" fillId="0" borderId="39" xfId="0" applyFont="1" applyFill="1" applyBorder="1" applyAlignment="1">
      <alignment wrapText="1"/>
    </xf>
    <xf numFmtId="0" fontId="12" fillId="0" borderId="40" xfId="0" applyFont="1" applyBorder="1" applyAlignment="1">
      <alignment/>
    </xf>
    <xf numFmtId="0" fontId="7" fillId="0" borderId="40" xfId="0" applyFont="1" applyBorder="1" applyAlignment="1">
      <alignment/>
    </xf>
    <xf numFmtId="0" fontId="30" fillId="0" borderId="0" xfId="0" applyFont="1" applyAlignment="1">
      <alignment/>
    </xf>
    <xf numFmtId="0" fontId="31" fillId="0" borderId="0" xfId="0" applyFont="1" applyAlignment="1">
      <alignment horizontal="right"/>
    </xf>
    <xf numFmtId="0" fontId="0" fillId="33" borderId="11" xfId="0" applyFont="1" applyFill="1" applyBorder="1" applyAlignment="1">
      <alignment/>
    </xf>
    <xf numFmtId="0" fontId="3" fillId="33" borderId="40" xfId="0" applyFont="1" applyFill="1" applyBorder="1" applyAlignment="1">
      <alignment wrapText="1"/>
    </xf>
    <xf numFmtId="178" fontId="2" fillId="0" borderId="24" xfId="0" applyNumberFormat="1" applyFont="1" applyBorder="1" applyAlignment="1">
      <alignment wrapText="1"/>
    </xf>
    <xf numFmtId="0" fontId="0" fillId="0" borderId="0" xfId="0" applyFont="1" applyAlignment="1">
      <alignment/>
    </xf>
    <xf numFmtId="0" fontId="0" fillId="0" borderId="0" xfId="0" applyFont="1" applyBorder="1" applyAlignment="1">
      <alignment/>
    </xf>
    <xf numFmtId="0" fontId="0" fillId="0" borderId="40" xfId="0" applyFont="1" applyBorder="1" applyAlignment="1">
      <alignment/>
    </xf>
    <xf numFmtId="0" fontId="0" fillId="0" borderId="11" xfId="0" applyFont="1" applyBorder="1" applyAlignment="1">
      <alignment/>
    </xf>
    <xf numFmtId="3" fontId="12" fillId="33" borderId="40" xfId="0" applyNumberFormat="1" applyFont="1" applyFill="1" applyBorder="1" applyAlignment="1">
      <alignment horizontal="right"/>
    </xf>
    <xf numFmtId="178" fontId="12" fillId="33" borderId="11" xfId="0" applyNumberFormat="1" applyFont="1" applyFill="1" applyBorder="1" applyAlignment="1">
      <alignment horizontal="right"/>
    </xf>
    <xf numFmtId="0" fontId="7" fillId="33" borderId="40" xfId="0" applyFont="1" applyFill="1" applyBorder="1" applyAlignment="1">
      <alignment horizontal="right"/>
    </xf>
    <xf numFmtId="178" fontId="7" fillId="33" borderId="11" xfId="0" applyNumberFormat="1" applyFont="1" applyFill="1" applyBorder="1" applyAlignment="1">
      <alignment horizontal="right"/>
    </xf>
    <xf numFmtId="3" fontId="7" fillId="33" borderId="40" xfId="0" applyNumberFormat="1" applyFont="1" applyFill="1" applyBorder="1" applyAlignment="1">
      <alignment horizontal="right"/>
    </xf>
    <xf numFmtId="3" fontId="15" fillId="0" borderId="41" xfId="0" applyNumberFormat="1" applyFont="1" applyBorder="1" applyAlignment="1">
      <alignment horizontal="right"/>
    </xf>
    <xf numFmtId="178" fontId="15" fillId="0" borderId="37" xfId="0" applyNumberFormat="1" applyFont="1" applyBorder="1" applyAlignment="1">
      <alignment horizontal="right"/>
    </xf>
    <xf numFmtId="3" fontId="7" fillId="0" borderId="42" xfId="0" applyNumberFormat="1" applyFont="1" applyBorder="1" applyAlignment="1">
      <alignment horizontal="right"/>
    </xf>
    <xf numFmtId="178" fontId="7" fillId="0" borderId="26" xfId="0" applyNumberFormat="1" applyFont="1" applyBorder="1" applyAlignment="1">
      <alignment horizontal="right"/>
    </xf>
    <xf numFmtId="178" fontId="7" fillId="0" borderId="43" xfId="0" applyNumberFormat="1" applyFont="1" applyBorder="1" applyAlignment="1">
      <alignment horizontal="right"/>
    </xf>
    <xf numFmtId="3" fontId="7" fillId="0" borderId="44" xfId="0" applyNumberFormat="1" applyFont="1" applyBorder="1" applyAlignment="1">
      <alignment horizontal="right"/>
    </xf>
    <xf numFmtId="178" fontId="7" fillId="0" borderId="38" xfId="0" applyNumberFormat="1" applyFont="1" applyBorder="1" applyAlignment="1">
      <alignment horizontal="right"/>
    </xf>
    <xf numFmtId="178" fontId="12" fillId="33" borderId="45" xfId="0" applyNumberFormat="1" applyFont="1" applyFill="1" applyBorder="1" applyAlignment="1">
      <alignment horizontal="right"/>
    </xf>
    <xf numFmtId="178" fontId="12" fillId="33" borderId="12" xfId="0" applyNumberFormat="1" applyFont="1" applyFill="1" applyBorder="1" applyAlignment="1">
      <alignment horizontal="right"/>
    </xf>
    <xf numFmtId="178" fontId="15" fillId="0" borderId="41" xfId="0" applyNumberFormat="1" applyFont="1" applyBorder="1" applyAlignment="1">
      <alignment horizontal="right"/>
    </xf>
    <xf numFmtId="178" fontId="15" fillId="0" borderId="16" xfId="0" applyNumberFormat="1" applyFont="1" applyBorder="1" applyAlignment="1">
      <alignment horizontal="right"/>
    </xf>
    <xf numFmtId="178" fontId="7" fillId="0" borderId="42" xfId="0" applyNumberFormat="1" applyFont="1" applyBorder="1" applyAlignment="1">
      <alignment horizontal="right"/>
    </xf>
    <xf numFmtId="178" fontId="7" fillId="0" borderId="18" xfId="0" applyNumberFormat="1" applyFont="1" applyBorder="1" applyAlignment="1">
      <alignment horizontal="right"/>
    </xf>
    <xf numFmtId="178" fontId="7" fillId="0" borderId="46" xfId="0" applyNumberFormat="1" applyFont="1" applyBorder="1" applyAlignment="1">
      <alignment horizontal="right"/>
    </xf>
    <xf numFmtId="178" fontId="7" fillId="0" borderId="44" xfId="0" applyNumberFormat="1" applyFont="1" applyBorder="1" applyAlignment="1">
      <alignment horizontal="right"/>
    </xf>
    <xf numFmtId="3" fontId="7" fillId="0" borderId="45" xfId="0" applyNumberFormat="1" applyFont="1" applyBorder="1" applyAlignment="1">
      <alignment horizontal="right"/>
    </xf>
    <xf numFmtId="178" fontId="7" fillId="0" borderId="12" xfId="0" applyNumberFormat="1" applyFont="1" applyBorder="1" applyAlignment="1">
      <alignment horizontal="right"/>
    </xf>
    <xf numFmtId="0" fontId="7" fillId="0" borderId="40" xfId="0" applyFont="1" applyBorder="1" applyAlignment="1">
      <alignment horizontal="right"/>
    </xf>
    <xf numFmtId="178" fontId="7" fillId="0" borderId="10" xfId="0" applyNumberFormat="1" applyFont="1" applyBorder="1" applyAlignment="1">
      <alignment horizontal="right"/>
    </xf>
    <xf numFmtId="4" fontId="12" fillId="33" borderId="40" xfId="0" applyNumberFormat="1" applyFont="1" applyFill="1" applyBorder="1" applyAlignment="1">
      <alignment horizontal="right" wrapText="1"/>
    </xf>
    <xf numFmtId="178" fontId="12" fillId="33" borderId="10" xfId="0" applyNumberFormat="1" applyFont="1" applyFill="1" applyBorder="1" applyAlignment="1">
      <alignment horizontal="right" wrapText="1"/>
    </xf>
    <xf numFmtId="4" fontId="7" fillId="0" borderId="40" xfId="0" applyNumberFormat="1" applyFont="1" applyBorder="1" applyAlignment="1">
      <alignment horizontal="right"/>
    </xf>
    <xf numFmtId="4" fontId="15" fillId="33" borderId="40" xfId="0" applyNumberFormat="1" applyFont="1" applyFill="1" applyBorder="1" applyAlignment="1">
      <alignment horizontal="right"/>
    </xf>
    <xf numFmtId="178" fontId="15" fillId="33" borderId="10" xfId="0" applyNumberFormat="1" applyFont="1" applyFill="1" applyBorder="1" applyAlignment="1">
      <alignment horizontal="right"/>
    </xf>
    <xf numFmtId="4" fontId="7" fillId="0" borderId="40" xfId="0" applyNumberFormat="1" applyFont="1" applyFill="1" applyBorder="1" applyAlignment="1">
      <alignment horizontal="right"/>
    </xf>
    <xf numFmtId="178" fontId="7" fillId="0" borderId="10" xfId="0" applyNumberFormat="1" applyFont="1" applyFill="1" applyBorder="1" applyAlignment="1">
      <alignment horizontal="right"/>
    </xf>
    <xf numFmtId="4" fontId="2" fillId="33" borderId="40" xfId="0" applyNumberFormat="1" applyFont="1" applyFill="1" applyBorder="1" applyAlignment="1">
      <alignment horizontal="right" wrapText="1"/>
    </xf>
    <xf numFmtId="178" fontId="2" fillId="33" borderId="10" xfId="0" applyNumberFormat="1" applyFont="1" applyFill="1" applyBorder="1" applyAlignment="1">
      <alignment horizontal="right" wrapText="1"/>
    </xf>
    <xf numFmtId="4" fontId="7" fillId="0" borderId="45" xfId="0" applyNumberFormat="1" applyFont="1" applyBorder="1" applyAlignment="1">
      <alignment horizontal="right"/>
    </xf>
    <xf numFmtId="4" fontId="12" fillId="33" borderId="40" xfId="0" applyNumberFormat="1" applyFont="1" applyFill="1" applyBorder="1" applyAlignment="1">
      <alignment horizontal="right"/>
    </xf>
    <xf numFmtId="178" fontId="12" fillId="33" borderId="10" xfId="0" applyNumberFormat="1" applyFont="1" applyFill="1" applyBorder="1" applyAlignment="1">
      <alignment horizontal="right"/>
    </xf>
    <xf numFmtId="4" fontId="12" fillId="0" borderId="40" xfId="0" applyNumberFormat="1" applyFont="1" applyBorder="1" applyAlignment="1">
      <alignment horizontal="right"/>
    </xf>
    <xf numFmtId="178" fontId="12" fillId="0" borderId="10" xfId="0" applyNumberFormat="1" applyFont="1" applyBorder="1" applyAlignment="1">
      <alignment horizontal="right"/>
    </xf>
    <xf numFmtId="4" fontId="7" fillId="0" borderId="40" xfId="0" applyNumberFormat="1" applyFont="1" applyBorder="1" applyAlignment="1">
      <alignment horizontal="right"/>
    </xf>
    <xf numFmtId="178" fontId="7" fillId="0" borderId="10" xfId="0" applyNumberFormat="1" applyFont="1" applyBorder="1" applyAlignment="1">
      <alignment horizontal="right"/>
    </xf>
    <xf numFmtId="4" fontId="3" fillId="0" borderId="40" xfId="0" applyNumberFormat="1" applyFont="1" applyFill="1" applyBorder="1" applyAlignment="1">
      <alignment horizontal="right" wrapText="1"/>
    </xf>
    <xf numFmtId="178" fontId="3" fillId="0" borderId="10" xfId="0" applyNumberFormat="1" applyFont="1" applyFill="1" applyBorder="1" applyAlignment="1">
      <alignment horizontal="right" wrapText="1"/>
    </xf>
    <xf numFmtId="4" fontId="7" fillId="34" borderId="40" xfId="0" applyNumberFormat="1" applyFont="1" applyFill="1" applyBorder="1" applyAlignment="1">
      <alignment horizontal="right" wrapText="1"/>
    </xf>
    <xf numFmtId="178" fontId="7" fillId="34" borderId="10" xfId="0" applyNumberFormat="1" applyFont="1" applyFill="1" applyBorder="1" applyAlignment="1">
      <alignment horizontal="right" wrapText="1"/>
    </xf>
    <xf numFmtId="0" fontId="32" fillId="0" borderId="0" xfId="0" applyFont="1" applyBorder="1" applyAlignment="1">
      <alignment horizontal="left" vertical="top" wrapText="1"/>
    </xf>
    <xf numFmtId="0" fontId="32" fillId="0" borderId="0" xfId="0" applyFont="1" applyBorder="1" applyAlignment="1">
      <alignment horizontal="center" vertical="top" wrapText="1"/>
    </xf>
    <xf numFmtId="0" fontId="33" fillId="0" borderId="0" xfId="0" applyFont="1" applyBorder="1" applyAlignment="1">
      <alignment/>
    </xf>
    <xf numFmtId="0" fontId="34" fillId="0" borderId="0" xfId="0" applyFont="1" applyBorder="1" applyAlignment="1">
      <alignment wrapText="1"/>
    </xf>
    <xf numFmtId="0" fontId="37" fillId="0" borderId="0" xfId="0" applyFont="1" applyBorder="1" applyAlignment="1">
      <alignment/>
    </xf>
    <xf numFmtId="0" fontId="39" fillId="0" borderId="0" xfId="0" applyFont="1" applyAlignment="1">
      <alignment/>
    </xf>
    <xf numFmtId="0" fontId="33" fillId="0" borderId="0" xfId="0" applyFont="1" applyAlignment="1">
      <alignment/>
    </xf>
    <xf numFmtId="0" fontId="37" fillId="0" borderId="0" xfId="0" applyFont="1" applyAlignment="1">
      <alignment horizontal="left"/>
    </xf>
    <xf numFmtId="0" fontId="33" fillId="0" borderId="0" xfId="0" applyFont="1" applyAlignment="1">
      <alignment wrapText="1"/>
    </xf>
    <xf numFmtId="0" fontId="40" fillId="0" borderId="0" xfId="0" applyFont="1" applyBorder="1" applyAlignment="1">
      <alignment horizontal="center" vertical="top" wrapText="1"/>
    </xf>
    <xf numFmtId="0" fontId="41" fillId="0" borderId="0" xfId="0" applyFont="1" applyBorder="1" applyAlignment="1">
      <alignment horizontal="center" vertical="top" wrapText="1"/>
    </xf>
    <xf numFmtId="0" fontId="42" fillId="0" borderId="0" xfId="0" applyFont="1" applyBorder="1" applyAlignment="1">
      <alignment/>
    </xf>
    <xf numFmtId="0" fontId="40" fillId="0" borderId="10" xfId="0" applyFont="1" applyBorder="1" applyAlignment="1">
      <alignment horizontal="center" wrapText="1"/>
    </xf>
    <xf numFmtId="0" fontId="40" fillId="0" borderId="10" xfId="0" applyFont="1" applyBorder="1" applyAlignment="1">
      <alignment wrapText="1"/>
    </xf>
    <xf numFmtId="0" fontId="44" fillId="0" borderId="11" xfId="0" applyFont="1" applyBorder="1" applyAlignment="1">
      <alignment wrapText="1"/>
    </xf>
    <xf numFmtId="3" fontId="40" fillId="33" borderId="10" xfId="0" applyNumberFormat="1" applyFont="1" applyFill="1" applyBorder="1" applyAlignment="1">
      <alignment horizontal="right" wrapText="1"/>
    </xf>
    <xf numFmtId="3" fontId="44" fillId="33" borderId="10" xfId="0" applyNumberFormat="1" applyFont="1" applyFill="1" applyBorder="1" applyAlignment="1">
      <alignment horizontal="right" wrapText="1"/>
    </xf>
    <xf numFmtId="3" fontId="44" fillId="33" borderId="11" xfId="0" applyNumberFormat="1" applyFont="1" applyFill="1" applyBorder="1" applyAlignment="1">
      <alignment horizontal="right" wrapText="1"/>
    </xf>
    <xf numFmtId="3" fontId="44" fillId="33" borderId="27" xfId="0" applyNumberFormat="1" applyFont="1" applyFill="1" applyBorder="1" applyAlignment="1">
      <alignment horizontal="right" wrapText="1"/>
    </xf>
    <xf numFmtId="3" fontId="46" fillId="0" borderId="15" xfId="0" applyNumberFormat="1" applyFont="1" applyBorder="1" applyAlignment="1">
      <alignment horizontal="right" wrapText="1"/>
    </xf>
    <xf numFmtId="3" fontId="44" fillId="0" borderId="17" xfId="0" applyNumberFormat="1" applyFont="1" applyFill="1" applyBorder="1" applyAlignment="1">
      <alignment horizontal="right" wrapText="1"/>
    </xf>
    <xf numFmtId="3" fontId="44" fillId="0" borderId="17" xfId="0" applyNumberFormat="1" applyFont="1" applyBorder="1" applyAlignment="1">
      <alignment horizontal="right" wrapText="1"/>
    </xf>
    <xf numFmtId="3" fontId="44" fillId="0" borderId="20" xfId="0" applyNumberFormat="1" applyFont="1" applyFill="1" applyBorder="1" applyAlignment="1">
      <alignment horizontal="right" wrapText="1"/>
    </xf>
    <xf numFmtId="3" fontId="44" fillId="0" borderId="23" xfId="0" applyNumberFormat="1" applyFont="1" applyBorder="1" applyAlignment="1">
      <alignment horizontal="right" wrapText="1"/>
    </xf>
    <xf numFmtId="178" fontId="40" fillId="33" borderId="12" xfId="0" applyNumberFormat="1" applyFont="1" applyFill="1" applyBorder="1" applyAlignment="1">
      <alignment horizontal="right" wrapText="1"/>
    </xf>
    <xf numFmtId="178" fontId="46" fillId="0" borderId="15" xfId="0" applyNumberFormat="1" applyFont="1" applyBorder="1" applyAlignment="1">
      <alignment horizontal="right" wrapText="1"/>
    </xf>
    <xf numFmtId="178" fontId="44" fillId="0" borderId="17" xfId="0" applyNumberFormat="1" applyFont="1" applyFill="1" applyBorder="1" applyAlignment="1">
      <alignment horizontal="right" wrapText="1"/>
    </xf>
    <xf numFmtId="178" fontId="44" fillId="0" borderId="17" xfId="0" applyNumberFormat="1" applyFont="1" applyBorder="1" applyAlignment="1">
      <alignment horizontal="right" wrapText="1"/>
    </xf>
    <xf numFmtId="178" fontId="44" fillId="0" borderId="20" xfId="0" applyNumberFormat="1" applyFont="1" applyBorder="1" applyAlignment="1">
      <alignment horizontal="right" wrapText="1"/>
    </xf>
    <xf numFmtId="178" fontId="44" fillId="0" borderId="23" xfId="0" applyNumberFormat="1" applyFont="1" applyBorder="1" applyAlignment="1">
      <alignment horizontal="right" wrapText="1"/>
    </xf>
    <xf numFmtId="3" fontId="44" fillId="0" borderId="29" xfId="0" applyNumberFormat="1" applyFont="1" applyBorder="1" applyAlignment="1">
      <alignment horizontal="right" wrapText="1"/>
    </xf>
    <xf numFmtId="3" fontId="44" fillId="0" borderId="11" xfId="0" applyNumberFormat="1" applyFont="1" applyBorder="1" applyAlignment="1">
      <alignment horizontal="right" wrapText="1"/>
    </xf>
    <xf numFmtId="4" fontId="40" fillId="33" borderId="11" xfId="0" applyNumberFormat="1" applyFont="1" applyFill="1" applyBorder="1" applyAlignment="1">
      <alignment horizontal="right" wrapText="1"/>
    </xf>
    <xf numFmtId="4" fontId="44" fillId="0" borderId="11" xfId="0" applyNumberFormat="1" applyFont="1" applyBorder="1" applyAlignment="1">
      <alignment horizontal="right" wrapText="1"/>
    </xf>
    <xf numFmtId="4" fontId="44" fillId="0" borderId="10" xfId="0" applyNumberFormat="1" applyFont="1" applyBorder="1" applyAlignment="1">
      <alignment horizontal="right" wrapText="1"/>
    </xf>
    <xf numFmtId="4" fontId="46" fillId="33" borderId="11" xfId="0" applyNumberFormat="1" applyFont="1" applyFill="1" applyBorder="1" applyAlignment="1">
      <alignment horizontal="right" wrapText="1"/>
    </xf>
    <xf numFmtId="4" fontId="44" fillId="0" borderId="12" xfId="0" applyNumberFormat="1" applyFont="1" applyBorder="1" applyAlignment="1">
      <alignment horizontal="right" wrapText="1"/>
    </xf>
    <xf numFmtId="4" fontId="44" fillId="0" borderId="11" xfId="0" applyNumberFormat="1" applyFont="1" applyFill="1" applyBorder="1" applyAlignment="1">
      <alignment horizontal="right" wrapText="1"/>
    </xf>
    <xf numFmtId="4" fontId="44" fillId="0" borderId="47" xfId="0" applyNumberFormat="1" applyFont="1" applyBorder="1" applyAlignment="1">
      <alignment horizontal="right" wrapText="1"/>
    </xf>
    <xf numFmtId="4" fontId="48" fillId="0" borderId="47" xfId="57" applyNumberFormat="1" applyFont="1" applyFill="1" applyBorder="1" applyAlignment="1">
      <alignment horizontal="right" wrapText="1"/>
      <protection/>
    </xf>
    <xf numFmtId="4" fontId="40" fillId="0" borderId="11" xfId="0" applyNumberFormat="1" applyFont="1" applyBorder="1" applyAlignment="1">
      <alignment horizontal="right" wrapText="1"/>
    </xf>
    <xf numFmtId="4" fontId="44" fillId="0" borderId="11" xfId="57" applyNumberFormat="1" applyFont="1" applyFill="1" applyBorder="1" applyAlignment="1">
      <alignment horizontal="right" wrapText="1"/>
      <protection/>
    </xf>
    <xf numFmtId="4" fontId="44" fillId="0" borderId="29" xfId="0" applyNumberFormat="1" applyFont="1" applyBorder="1" applyAlignment="1">
      <alignment horizontal="right" wrapText="1"/>
    </xf>
    <xf numFmtId="4" fontId="44" fillId="0" borderId="29" xfId="57" applyNumberFormat="1" applyFont="1" applyFill="1" applyBorder="1" applyAlignment="1">
      <alignment horizontal="right" wrapText="1"/>
      <protection/>
    </xf>
    <xf numFmtId="0" fontId="40" fillId="0" borderId="0" xfId="0" applyFont="1" applyBorder="1" applyAlignment="1">
      <alignment wrapText="1"/>
    </xf>
    <xf numFmtId="0" fontId="41" fillId="0" borderId="0" xfId="0" applyFont="1" applyBorder="1" applyAlignment="1">
      <alignment wrapText="1"/>
    </xf>
    <xf numFmtId="0" fontId="45" fillId="0" borderId="0" xfId="0" applyFont="1" applyBorder="1" applyAlignment="1">
      <alignment/>
    </xf>
    <xf numFmtId="0" fontId="40" fillId="0" borderId="0" xfId="0" applyFont="1" applyAlignment="1">
      <alignment/>
    </xf>
    <xf numFmtId="0" fontId="49" fillId="0" borderId="0" xfId="0" applyFont="1" applyAlignment="1">
      <alignment/>
    </xf>
    <xf numFmtId="0" fontId="44" fillId="0" borderId="0" xfId="0" applyFont="1" applyAlignment="1">
      <alignment/>
    </xf>
    <xf numFmtId="0" fontId="42" fillId="0" borderId="0" xfId="0" applyFont="1" applyAlignment="1">
      <alignment/>
    </xf>
    <xf numFmtId="0" fontId="44" fillId="0" borderId="0" xfId="0" applyFont="1" applyAlignment="1">
      <alignment horizontal="left"/>
    </xf>
    <xf numFmtId="0" fontId="45" fillId="0" borderId="0" xfId="0" applyFont="1" applyAlignment="1">
      <alignment horizontal="left"/>
    </xf>
    <xf numFmtId="0" fontId="44" fillId="0" borderId="0" xfId="0" applyFont="1" applyAlignment="1">
      <alignment wrapText="1"/>
    </xf>
    <xf numFmtId="0" fontId="42" fillId="0" borderId="0" xfId="0" applyFont="1" applyAlignment="1">
      <alignment wrapText="1"/>
    </xf>
    <xf numFmtId="4" fontId="7" fillId="0" borderId="0" xfId="0" applyNumberFormat="1" applyFont="1" applyAlignment="1">
      <alignment/>
    </xf>
    <xf numFmtId="2" fontId="7" fillId="0" borderId="0" xfId="0" applyNumberFormat="1" applyFont="1" applyAlignment="1">
      <alignment horizontal="left"/>
    </xf>
    <xf numFmtId="0" fontId="40" fillId="0" borderId="11" xfId="0" applyFont="1" applyBorder="1" applyAlignment="1">
      <alignment horizontal="center" wrapText="1"/>
    </xf>
    <xf numFmtId="0" fontId="40" fillId="0" borderId="11" xfId="0" applyFont="1" applyBorder="1" applyAlignment="1">
      <alignment wrapText="1"/>
    </xf>
    <xf numFmtId="3" fontId="40" fillId="33" borderId="11" xfId="0" applyNumberFormat="1" applyFont="1" applyFill="1" applyBorder="1" applyAlignment="1">
      <alignment horizontal="right" wrapText="1"/>
    </xf>
    <xf numFmtId="3" fontId="44" fillId="33" borderId="28" xfId="0" applyNumberFormat="1" applyFont="1" applyFill="1" applyBorder="1" applyAlignment="1">
      <alignment horizontal="right" wrapText="1"/>
    </xf>
    <xf numFmtId="3" fontId="46" fillId="0" borderId="37" xfId="0" applyNumberFormat="1" applyFont="1" applyBorder="1" applyAlignment="1">
      <alignment horizontal="right" wrapText="1"/>
    </xf>
    <xf numFmtId="3" fontId="44" fillId="0" borderId="26" xfId="0" applyNumberFormat="1" applyFont="1" applyFill="1" applyBorder="1" applyAlignment="1">
      <alignment horizontal="right" wrapText="1"/>
    </xf>
    <xf numFmtId="3" fontId="44" fillId="0" borderId="26" xfId="0" applyNumberFormat="1" applyFont="1" applyBorder="1" applyAlignment="1">
      <alignment horizontal="right" wrapText="1"/>
    </xf>
    <xf numFmtId="3" fontId="44" fillId="0" borderId="13" xfId="0" applyNumberFormat="1" applyFont="1" applyFill="1" applyBorder="1" applyAlignment="1">
      <alignment horizontal="right" wrapText="1"/>
    </xf>
    <xf numFmtId="3" fontId="44" fillId="0" borderId="38" xfId="0" applyNumberFormat="1" applyFont="1" applyBorder="1" applyAlignment="1">
      <alignment horizontal="right" wrapText="1"/>
    </xf>
    <xf numFmtId="178" fontId="40" fillId="33" borderId="29" xfId="0" applyNumberFormat="1" applyFont="1" applyFill="1" applyBorder="1" applyAlignment="1">
      <alignment horizontal="right" wrapText="1"/>
    </xf>
    <xf numFmtId="178" fontId="46" fillId="0" borderId="37" xfId="0" applyNumberFormat="1" applyFont="1" applyBorder="1" applyAlignment="1">
      <alignment horizontal="right" wrapText="1"/>
    </xf>
    <xf numFmtId="178" fontId="44" fillId="0" borderId="26" xfId="0" applyNumberFormat="1" applyFont="1" applyFill="1" applyBorder="1" applyAlignment="1">
      <alignment horizontal="right" wrapText="1"/>
    </xf>
    <xf numFmtId="178" fontId="44" fillId="0" borderId="26" xfId="0" applyNumberFormat="1" applyFont="1" applyBorder="1" applyAlignment="1">
      <alignment horizontal="right" wrapText="1"/>
    </xf>
    <xf numFmtId="178" fontId="44" fillId="0" borderId="13" xfId="0" applyNumberFormat="1" applyFont="1" applyBorder="1" applyAlignment="1">
      <alignment horizontal="right" wrapText="1"/>
    </xf>
    <xf numFmtId="178" fontId="44" fillId="0" borderId="38" xfId="0" applyNumberFormat="1" applyFont="1" applyBorder="1" applyAlignment="1">
      <alignment horizontal="right" wrapText="1"/>
    </xf>
    <xf numFmtId="4" fontId="44" fillId="0" borderId="0" xfId="0" applyNumberFormat="1" applyFont="1" applyBorder="1" applyAlignment="1">
      <alignment horizontal="right" wrapText="1"/>
    </xf>
    <xf numFmtId="4" fontId="48" fillId="0" borderId="0" xfId="57" applyNumberFormat="1" applyFont="1" applyFill="1" applyBorder="1" applyAlignment="1">
      <alignment horizontal="right" wrapText="1"/>
      <protection/>
    </xf>
    <xf numFmtId="4" fontId="44" fillId="0" borderId="14" xfId="0" applyNumberFormat="1" applyFont="1" applyBorder="1" applyAlignment="1">
      <alignment horizontal="right" wrapText="1"/>
    </xf>
    <xf numFmtId="4" fontId="44" fillId="0" borderId="14" xfId="57" applyNumberFormat="1" applyFont="1" applyFill="1" applyBorder="1" applyAlignment="1">
      <alignment horizontal="right" wrapText="1"/>
      <protection/>
    </xf>
    <xf numFmtId="0" fontId="41" fillId="0" borderId="48" xfId="0" applyFont="1" applyBorder="1" applyAlignment="1">
      <alignment horizontal="center" wrapText="1"/>
    </xf>
    <xf numFmtId="0" fontId="41" fillId="0" borderId="49" xfId="0" applyFont="1" applyBorder="1" applyAlignment="1">
      <alignment horizontal="center" wrapText="1"/>
    </xf>
    <xf numFmtId="0" fontId="41" fillId="0" borderId="48" xfId="0" applyFont="1" applyBorder="1" applyAlignment="1">
      <alignment wrapText="1"/>
    </xf>
    <xf numFmtId="0" fontId="42" fillId="0" borderId="49" xfId="0" applyFont="1" applyBorder="1" applyAlignment="1">
      <alignment/>
    </xf>
    <xf numFmtId="0" fontId="45" fillId="0" borderId="50" xfId="0" applyFont="1" applyBorder="1" applyAlignment="1">
      <alignment wrapText="1"/>
    </xf>
    <xf numFmtId="0" fontId="45" fillId="0" borderId="49" xfId="0" applyFont="1" applyBorder="1" applyAlignment="1">
      <alignment/>
    </xf>
    <xf numFmtId="3" fontId="41" fillId="33" borderId="48" xfId="0" applyNumberFormat="1" applyFont="1" applyFill="1" applyBorder="1" applyAlignment="1">
      <alignment horizontal="right"/>
    </xf>
    <xf numFmtId="3" fontId="41" fillId="33" borderId="49" xfId="0" applyNumberFormat="1" applyFont="1" applyFill="1" applyBorder="1" applyAlignment="1">
      <alignment horizontal="right"/>
    </xf>
    <xf numFmtId="0" fontId="45" fillId="33" borderId="48" xfId="0" applyFont="1" applyFill="1" applyBorder="1" applyAlignment="1">
      <alignment horizontal="right"/>
    </xf>
    <xf numFmtId="0" fontId="45" fillId="33" borderId="49" xfId="0" applyFont="1" applyFill="1" applyBorder="1" applyAlignment="1">
      <alignment horizontal="right"/>
    </xf>
    <xf numFmtId="3" fontId="45" fillId="33" borderId="48" xfId="0" applyNumberFormat="1" applyFont="1" applyFill="1" applyBorder="1" applyAlignment="1">
      <alignment horizontal="right"/>
    </xf>
    <xf numFmtId="3" fontId="45" fillId="33" borderId="49" xfId="0" applyNumberFormat="1" applyFont="1" applyFill="1" applyBorder="1" applyAlignment="1">
      <alignment horizontal="right"/>
    </xf>
    <xf numFmtId="3" fontId="47" fillId="0" borderId="51" xfId="0" applyNumberFormat="1" applyFont="1" applyBorder="1" applyAlignment="1">
      <alignment horizontal="right"/>
    </xf>
    <xf numFmtId="3" fontId="47" fillId="0" borderId="52" xfId="0" applyNumberFormat="1" applyFont="1" applyBorder="1" applyAlignment="1">
      <alignment horizontal="right"/>
    </xf>
    <xf numFmtId="3" fontId="45" fillId="0" borderId="53" xfId="0" applyNumberFormat="1" applyFont="1" applyBorder="1" applyAlignment="1">
      <alignment horizontal="right"/>
    </xf>
    <xf numFmtId="3" fontId="45" fillId="0" borderId="54" xfId="0" applyNumberFormat="1" applyFont="1" applyBorder="1" applyAlignment="1">
      <alignment horizontal="right"/>
    </xf>
    <xf numFmtId="3" fontId="45" fillId="0" borderId="55" xfId="0" applyNumberFormat="1" applyFont="1" applyBorder="1" applyAlignment="1">
      <alignment horizontal="right"/>
    </xf>
    <xf numFmtId="3" fontId="45" fillId="0" borderId="56" xfId="0" applyNumberFormat="1" applyFont="1" applyBorder="1" applyAlignment="1">
      <alignment horizontal="right"/>
    </xf>
    <xf numFmtId="3" fontId="45" fillId="0" borderId="57" xfId="0" applyNumberFormat="1" applyFont="1" applyBorder="1" applyAlignment="1">
      <alignment horizontal="right"/>
    </xf>
    <xf numFmtId="3" fontId="45" fillId="0" borderId="58" xfId="0" applyNumberFormat="1" applyFont="1" applyBorder="1" applyAlignment="1">
      <alignment horizontal="right"/>
    </xf>
    <xf numFmtId="178" fontId="41" fillId="33" borderId="59" xfId="0" applyNumberFormat="1" applyFont="1" applyFill="1" applyBorder="1" applyAlignment="1">
      <alignment horizontal="right"/>
    </xf>
    <xf numFmtId="178" fontId="41" fillId="33" borderId="60" xfId="0" applyNumberFormat="1" applyFont="1" applyFill="1" applyBorder="1" applyAlignment="1">
      <alignment horizontal="right"/>
    </xf>
    <xf numFmtId="178" fontId="47" fillId="0" borderId="51" xfId="0" applyNumberFormat="1" applyFont="1" applyBorder="1" applyAlignment="1">
      <alignment horizontal="right"/>
    </xf>
    <xf numFmtId="178" fontId="47" fillId="0" borderId="52" xfId="0" applyNumberFormat="1" applyFont="1" applyBorder="1" applyAlignment="1">
      <alignment horizontal="right"/>
    </xf>
    <xf numFmtId="178" fontId="45" fillId="0" borderId="53" xfId="0" applyNumberFormat="1" applyFont="1" applyBorder="1" applyAlignment="1">
      <alignment horizontal="right"/>
    </xf>
    <xf numFmtId="178" fontId="45" fillId="0" borderId="54" xfId="0" applyNumberFormat="1" applyFont="1" applyBorder="1" applyAlignment="1">
      <alignment horizontal="right"/>
    </xf>
    <xf numFmtId="178" fontId="45" fillId="0" borderId="55" xfId="0" applyNumberFormat="1" applyFont="1" applyBorder="1" applyAlignment="1">
      <alignment horizontal="right"/>
    </xf>
    <xf numFmtId="178" fontId="45" fillId="0" borderId="56" xfId="0" applyNumberFormat="1" applyFont="1" applyBorder="1" applyAlignment="1">
      <alignment horizontal="right"/>
    </xf>
    <xf numFmtId="178" fontId="45" fillId="0" borderId="57" xfId="0" applyNumberFormat="1" applyFont="1" applyBorder="1" applyAlignment="1">
      <alignment horizontal="right"/>
    </xf>
    <xf numFmtId="178" fontId="45" fillId="0" borderId="58" xfId="0" applyNumberFormat="1" applyFont="1" applyBorder="1" applyAlignment="1">
      <alignment horizontal="right"/>
    </xf>
    <xf numFmtId="3" fontId="45" fillId="0" borderId="59" xfId="0" applyNumberFormat="1" applyFont="1" applyBorder="1" applyAlignment="1">
      <alignment horizontal="right"/>
    </xf>
    <xf numFmtId="3" fontId="45" fillId="0" borderId="60" xfId="0" applyNumberFormat="1" applyFont="1" applyBorder="1" applyAlignment="1">
      <alignment horizontal="right"/>
    </xf>
    <xf numFmtId="0" fontId="45" fillId="0" borderId="48" xfId="0" applyFont="1" applyBorder="1" applyAlignment="1">
      <alignment horizontal="right"/>
    </xf>
    <xf numFmtId="0" fontId="45" fillId="0" borderId="49" xfId="0" applyFont="1" applyBorder="1" applyAlignment="1">
      <alignment horizontal="right"/>
    </xf>
    <xf numFmtId="4" fontId="41" fillId="33" borderId="48" xfId="0" applyNumberFormat="1" applyFont="1" applyFill="1" applyBorder="1" applyAlignment="1">
      <alignment horizontal="right" wrapText="1"/>
    </xf>
    <xf numFmtId="4" fontId="41" fillId="33" borderId="49" xfId="0" applyNumberFormat="1" applyFont="1" applyFill="1" applyBorder="1" applyAlignment="1">
      <alignment horizontal="right" wrapText="1"/>
    </xf>
    <xf numFmtId="4" fontId="45" fillId="0" borderId="48" xfId="0" applyNumberFormat="1" applyFont="1" applyBorder="1" applyAlignment="1">
      <alignment horizontal="right"/>
    </xf>
    <xf numFmtId="4" fontId="45" fillId="0" borderId="49" xfId="0" applyNumberFormat="1" applyFont="1" applyBorder="1" applyAlignment="1">
      <alignment horizontal="right"/>
    </xf>
    <xf numFmtId="4" fontId="47" fillId="33" borderId="48" xfId="0" applyNumberFormat="1" applyFont="1" applyFill="1" applyBorder="1" applyAlignment="1">
      <alignment horizontal="right"/>
    </xf>
    <xf numFmtId="4" fontId="47" fillId="33" borderId="49" xfId="0" applyNumberFormat="1" applyFont="1" applyFill="1" applyBorder="1" applyAlignment="1">
      <alignment horizontal="right"/>
    </xf>
    <xf numFmtId="4" fontId="45" fillId="0" borderId="48" xfId="0" applyNumberFormat="1" applyFont="1" applyFill="1" applyBorder="1" applyAlignment="1">
      <alignment horizontal="right"/>
    </xf>
    <xf numFmtId="4" fontId="45" fillId="0" borderId="49" xfId="0" applyNumberFormat="1" applyFont="1" applyFill="1" applyBorder="1" applyAlignment="1">
      <alignment horizontal="right"/>
    </xf>
    <xf numFmtId="4" fontId="45" fillId="0" borderId="59" xfId="0" applyNumberFormat="1" applyFont="1" applyBorder="1" applyAlignment="1">
      <alignment horizontal="right"/>
    </xf>
    <xf numFmtId="4" fontId="45" fillId="0" borderId="60" xfId="0" applyNumberFormat="1" applyFont="1" applyBorder="1" applyAlignment="1">
      <alignment horizontal="right"/>
    </xf>
    <xf numFmtId="4" fontId="41" fillId="33" borderId="48" xfId="0" applyNumberFormat="1" applyFont="1" applyFill="1" applyBorder="1" applyAlignment="1">
      <alignment horizontal="right"/>
    </xf>
    <xf numFmtId="4" fontId="41" fillId="33" borderId="49" xfId="0" applyNumberFormat="1" applyFont="1" applyFill="1" applyBorder="1" applyAlignment="1">
      <alignment horizontal="right"/>
    </xf>
    <xf numFmtId="4" fontId="41" fillId="0" borderId="48" xfId="0" applyNumberFormat="1" applyFont="1" applyBorder="1" applyAlignment="1">
      <alignment horizontal="right"/>
    </xf>
    <xf numFmtId="4" fontId="41" fillId="0" borderId="49" xfId="0" applyNumberFormat="1" applyFont="1" applyBorder="1" applyAlignment="1">
      <alignment horizontal="right"/>
    </xf>
    <xf numFmtId="4" fontId="45" fillId="0" borderId="48" xfId="0" applyNumberFormat="1" applyFont="1" applyBorder="1" applyAlignment="1">
      <alignment horizontal="right"/>
    </xf>
    <xf numFmtId="4" fontId="45" fillId="0" borderId="49" xfId="0" applyNumberFormat="1" applyFont="1" applyBorder="1" applyAlignment="1">
      <alignment horizontal="right"/>
    </xf>
    <xf numFmtId="4" fontId="45" fillId="0" borderId="48" xfId="0" applyNumberFormat="1" applyFont="1" applyFill="1" applyBorder="1" applyAlignment="1">
      <alignment horizontal="right" wrapText="1"/>
    </xf>
    <xf numFmtId="4" fontId="45" fillId="0" borderId="49" xfId="0" applyNumberFormat="1" applyFont="1" applyFill="1" applyBorder="1" applyAlignment="1">
      <alignment horizontal="right" wrapText="1"/>
    </xf>
    <xf numFmtId="4" fontId="45" fillId="34" borderId="48" xfId="0" applyNumberFormat="1" applyFont="1" applyFill="1" applyBorder="1" applyAlignment="1">
      <alignment horizontal="right" wrapText="1"/>
    </xf>
    <xf numFmtId="4" fontId="45" fillId="34" borderId="49" xfId="0" applyNumberFormat="1" applyFont="1" applyFill="1" applyBorder="1" applyAlignment="1">
      <alignment horizontal="right" wrapText="1"/>
    </xf>
    <xf numFmtId="0" fontId="35" fillId="0" borderId="48" xfId="0" applyFont="1" applyBorder="1" applyAlignment="1">
      <alignment horizontal="center" wrapText="1"/>
    </xf>
    <xf numFmtId="0" fontId="35" fillId="0" borderId="49" xfId="0" applyFont="1" applyBorder="1" applyAlignment="1">
      <alignment horizontal="center" wrapText="1"/>
    </xf>
    <xf numFmtId="0" fontId="34" fillId="0" borderId="48" xfId="0" applyFont="1" applyBorder="1" applyAlignment="1">
      <alignment wrapText="1"/>
    </xf>
    <xf numFmtId="0" fontId="33" fillId="0" borderId="49" xfId="0" applyFont="1" applyBorder="1" applyAlignment="1">
      <alignment/>
    </xf>
    <xf numFmtId="0" fontId="36" fillId="0" borderId="50" xfId="0" applyFont="1" applyBorder="1" applyAlignment="1">
      <alignment wrapText="1"/>
    </xf>
    <xf numFmtId="0" fontId="37" fillId="0" borderId="49" xfId="0" applyFont="1" applyBorder="1" applyAlignment="1">
      <alignment/>
    </xf>
    <xf numFmtId="3" fontId="35" fillId="33" borderId="48" xfId="0" applyNumberFormat="1" applyFont="1" applyFill="1" applyBorder="1" applyAlignment="1">
      <alignment horizontal="right"/>
    </xf>
    <xf numFmtId="3" fontId="35" fillId="33" borderId="49" xfId="0" applyNumberFormat="1" applyFont="1" applyFill="1" applyBorder="1" applyAlignment="1">
      <alignment horizontal="right"/>
    </xf>
    <xf numFmtId="0" fontId="37" fillId="33" borderId="48" xfId="0" applyFont="1" applyFill="1" applyBorder="1" applyAlignment="1">
      <alignment horizontal="right"/>
    </xf>
    <xf numFmtId="0" fontId="37" fillId="33" borderId="49" xfId="0" applyFont="1" applyFill="1" applyBorder="1" applyAlignment="1">
      <alignment horizontal="right"/>
    </xf>
    <xf numFmtId="3" fontId="37" fillId="33" borderId="48" xfId="0" applyNumberFormat="1" applyFont="1" applyFill="1" applyBorder="1" applyAlignment="1">
      <alignment horizontal="right"/>
    </xf>
    <xf numFmtId="3" fontId="37" fillId="33" borderId="49" xfId="0" applyNumberFormat="1" applyFont="1" applyFill="1" applyBorder="1" applyAlignment="1">
      <alignment horizontal="right"/>
    </xf>
    <xf numFmtId="3" fontId="38" fillId="0" borderId="51" xfId="0" applyNumberFormat="1" applyFont="1" applyBorder="1" applyAlignment="1">
      <alignment horizontal="right"/>
    </xf>
    <xf numFmtId="3" fontId="38" fillId="0" borderId="52" xfId="0" applyNumberFormat="1" applyFont="1" applyBorder="1" applyAlignment="1">
      <alignment horizontal="right"/>
    </xf>
    <xf numFmtId="3" fontId="37" fillId="0" borderId="53" xfId="0" applyNumberFormat="1" applyFont="1" applyBorder="1" applyAlignment="1">
      <alignment horizontal="right"/>
    </xf>
    <xf numFmtId="3" fontId="37" fillId="0" borderId="54" xfId="0" applyNumberFormat="1" applyFont="1" applyBorder="1" applyAlignment="1">
      <alignment horizontal="right"/>
    </xf>
    <xf numFmtId="3" fontId="37" fillId="0" borderId="55" xfId="0" applyNumberFormat="1" applyFont="1" applyBorder="1" applyAlignment="1">
      <alignment horizontal="right"/>
    </xf>
    <xf numFmtId="3" fontId="37" fillId="0" borderId="56" xfId="0" applyNumberFormat="1" applyFont="1" applyBorder="1" applyAlignment="1">
      <alignment horizontal="right"/>
    </xf>
    <xf numFmtId="3" fontId="37" fillId="0" borderId="57" xfId="0" applyNumberFormat="1" applyFont="1" applyBorder="1" applyAlignment="1">
      <alignment horizontal="right"/>
    </xf>
    <xf numFmtId="3" fontId="37" fillId="0" borderId="58" xfId="0" applyNumberFormat="1" applyFont="1" applyBorder="1" applyAlignment="1">
      <alignment horizontal="right"/>
    </xf>
    <xf numFmtId="178" fontId="35" fillId="33" borderId="59" xfId="0" applyNumberFormat="1" applyFont="1" applyFill="1" applyBorder="1" applyAlignment="1">
      <alignment horizontal="right"/>
    </xf>
    <xf numFmtId="178" fontId="35" fillId="33" borderId="60" xfId="0" applyNumberFormat="1" applyFont="1" applyFill="1" applyBorder="1" applyAlignment="1">
      <alignment horizontal="right"/>
    </xf>
    <xf numFmtId="178" fontId="38" fillId="0" borderId="51" xfId="0" applyNumberFormat="1" applyFont="1" applyBorder="1" applyAlignment="1">
      <alignment horizontal="right"/>
    </xf>
    <xf numFmtId="178" fontId="38" fillId="0" borderId="52" xfId="0" applyNumberFormat="1" applyFont="1" applyBorder="1" applyAlignment="1">
      <alignment horizontal="right"/>
    </xf>
    <xf numFmtId="178" fontId="37" fillId="0" borderId="53" xfId="0" applyNumberFormat="1" applyFont="1" applyBorder="1" applyAlignment="1">
      <alignment horizontal="right"/>
    </xf>
    <xf numFmtId="178" fontId="37" fillId="0" borderId="54" xfId="0" applyNumberFormat="1" applyFont="1" applyBorder="1" applyAlignment="1">
      <alignment horizontal="right"/>
    </xf>
    <xf numFmtId="178" fontId="37" fillId="0" borderId="55" xfId="0" applyNumberFormat="1" applyFont="1" applyBorder="1" applyAlignment="1">
      <alignment horizontal="right"/>
    </xf>
    <xf numFmtId="178" fontId="37" fillId="0" borderId="56" xfId="0" applyNumberFormat="1" applyFont="1" applyBorder="1" applyAlignment="1">
      <alignment horizontal="right"/>
    </xf>
    <xf numFmtId="178" fontId="37" fillId="0" borderId="57" xfId="0" applyNumberFormat="1" applyFont="1" applyBorder="1" applyAlignment="1">
      <alignment horizontal="right"/>
    </xf>
    <xf numFmtId="178" fontId="37" fillId="0" borderId="58" xfId="0" applyNumberFormat="1" applyFont="1" applyBorder="1" applyAlignment="1">
      <alignment horizontal="right"/>
    </xf>
    <xf numFmtId="3" fontId="37" fillId="0" borderId="59" xfId="0" applyNumberFormat="1" applyFont="1" applyBorder="1" applyAlignment="1">
      <alignment horizontal="right"/>
    </xf>
    <xf numFmtId="3" fontId="37" fillId="0" borderId="60" xfId="0" applyNumberFormat="1" applyFont="1" applyBorder="1" applyAlignment="1">
      <alignment horizontal="right"/>
    </xf>
    <xf numFmtId="0" fontId="37" fillId="0" borderId="48" xfId="0" applyFont="1" applyBorder="1" applyAlignment="1">
      <alignment horizontal="right"/>
    </xf>
    <xf numFmtId="0" fontId="37" fillId="0" borderId="49" xfId="0" applyFont="1" applyBorder="1" applyAlignment="1">
      <alignment horizontal="right"/>
    </xf>
    <xf numFmtId="4" fontId="35" fillId="33" borderId="48" xfId="0" applyNumberFormat="1" applyFont="1" applyFill="1" applyBorder="1" applyAlignment="1">
      <alignment horizontal="right" wrapText="1"/>
    </xf>
    <xf numFmtId="4" fontId="35" fillId="33" borderId="49" xfId="0" applyNumberFormat="1" applyFont="1" applyFill="1" applyBorder="1" applyAlignment="1">
      <alignment horizontal="right" wrapText="1"/>
    </xf>
    <xf numFmtId="4" fontId="37" fillId="0" borderId="48" xfId="0" applyNumberFormat="1" applyFont="1" applyBorder="1" applyAlignment="1">
      <alignment horizontal="right"/>
    </xf>
    <xf numFmtId="4" fontId="37" fillId="0" borderId="49" xfId="0" applyNumberFormat="1" applyFont="1" applyBorder="1" applyAlignment="1">
      <alignment horizontal="right"/>
    </xf>
    <xf numFmtId="4" fontId="38" fillId="33" borderId="48" xfId="0" applyNumberFormat="1" applyFont="1" applyFill="1" applyBorder="1" applyAlignment="1">
      <alignment horizontal="right"/>
    </xf>
    <xf numFmtId="4" fontId="38" fillId="33" borderId="49" xfId="0" applyNumberFormat="1" applyFont="1" applyFill="1" applyBorder="1" applyAlignment="1">
      <alignment horizontal="right"/>
    </xf>
    <xf numFmtId="4" fontId="37" fillId="0" borderId="48" xfId="0" applyNumberFormat="1" applyFont="1" applyFill="1" applyBorder="1" applyAlignment="1">
      <alignment horizontal="right"/>
    </xf>
    <xf numFmtId="4" fontId="37" fillId="0" borderId="49" xfId="0" applyNumberFormat="1" applyFont="1" applyFill="1" applyBorder="1" applyAlignment="1">
      <alignment horizontal="right"/>
    </xf>
    <xf numFmtId="4" fontId="34" fillId="33" borderId="48" xfId="0" applyNumberFormat="1" applyFont="1" applyFill="1" applyBorder="1" applyAlignment="1">
      <alignment horizontal="right" wrapText="1"/>
    </xf>
    <xf numFmtId="4" fontId="34" fillId="33" borderId="49" xfId="0" applyNumberFormat="1" applyFont="1" applyFill="1" applyBorder="1" applyAlignment="1">
      <alignment horizontal="right" wrapText="1"/>
    </xf>
    <xf numFmtId="4" fontId="37" fillId="0" borderId="59" xfId="0" applyNumberFormat="1" applyFont="1" applyBorder="1" applyAlignment="1">
      <alignment horizontal="right"/>
    </xf>
    <xf numFmtId="4" fontId="37" fillId="0" borderId="60" xfId="0" applyNumberFormat="1" applyFont="1" applyBorder="1" applyAlignment="1">
      <alignment horizontal="right"/>
    </xf>
    <xf numFmtId="4" fontId="35" fillId="33" borderId="48" xfId="0" applyNumberFormat="1" applyFont="1" applyFill="1" applyBorder="1" applyAlignment="1">
      <alignment horizontal="right"/>
    </xf>
    <xf numFmtId="4" fontId="35" fillId="33" borderId="49" xfId="0" applyNumberFormat="1" applyFont="1" applyFill="1" applyBorder="1" applyAlignment="1">
      <alignment horizontal="right"/>
    </xf>
    <xf numFmtId="4" fontId="35" fillId="0" borderId="48" xfId="0" applyNumberFormat="1" applyFont="1" applyBorder="1" applyAlignment="1">
      <alignment horizontal="right"/>
    </xf>
    <xf numFmtId="4" fontId="35" fillId="0" borderId="49" xfId="0" applyNumberFormat="1" applyFont="1" applyBorder="1" applyAlignment="1">
      <alignment horizontal="right"/>
    </xf>
    <xf numFmtId="4" fontId="37" fillId="0" borderId="48" xfId="0" applyNumberFormat="1" applyFont="1" applyBorder="1" applyAlignment="1">
      <alignment horizontal="right"/>
    </xf>
    <xf numFmtId="4" fontId="37" fillId="0" borderId="49" xfId="0" applyNumberFormat="1" applyFont="1" applyBorder="1" applyAlignment="1">
      <alignment horizontal="right"/>
    </xf>
    <xf numFmtId="4" fontId="36" fillId="0" borderId="48" xfId="0" applyNumberFormat="1" applyFont="1" applyFill="1" applyBorder="1" applyAlignment="1">
      <alignment horizontal="right" wrapText="1"/>
    </xf>
    <xf numFmtId="4" fontId="36" fillId="0" borderId="49" xfId="0" applyNumberFormat="1" applyFont="1" applyFill="1" applyBorder="1" applyAlignment="1">
      <alignment horizontal="right" wrapText="1"/>
    </xf>
    <xf numFmtId="4" fontId="37" fillId="34" borderId="48" xfId="0" applyNumberFormat="1" applyFont="1" applyFill="1" applyBorder="1" applyAlignment="1">
      <alignment horizontal="right" wrapText="1"/>
    </xf>
    <xf numFmtId="4" fontId="37" fillId="34" borderId="49" xfId="0" applyNumberFormat="1" applyFont="1" applyFill="1" applyBorder="1" applyAlignment="1">
      <alignment horizontal="right" wrapText="1"/>
    </xf>
    <xf numFmtId="0" fontId="0" fillId="0" borderId="0" xfId="0" applyFill="1" applyAlignment="1">
      <alignment/>
    </xf>
    <xf numFmtId="0" fontId="50" fillId="0" borderId="11" xfId="0" applyFont="1" applyFill="1" applyBorder="1" applyAlignment="1">
      <alignment vertical="center" wrapText="1"/>
    </xf>
    <xf numFmtId="4" fontId="50" fillId="0" borderId="10" xfId="0" applyNumberFormat="1" applyFont="1" applyFill="1" applyBorder="1" applyAlignment="1">
      <alignment wrapText="1"/>
    </xf>
    <xf numFmtId="0" fontId="0" fillId="0" borderId="0" xfId="0" applyAlignment="1">
      <alignment horizontal="center"/>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53" fillId="0" borderId="0" xfId="0" applyFont="1" applyAlignment="1">
      <alignment/>
    </xf>
    <xf numFmtId="0" fontId="0" fillId="0" borderId="0" xfId="0" applyFont="1" applyFill="1" applyAlignment="1">
      <alignment/>
    </xf>
    <xf numFmtId="0" fontId="12" fillId="0" borderId="10" xfId="0" applyFont="1" applyFill="1" applyBorder="1" applyAlignment="1">
      <alignment/>
    </xf>
    <xf numFmtId="0" fontId="0" fillId="0" borderId="10" xfId="0" applyFont="1" applyFill="1" applyBorder="1" applyAlignment="1">
      <alignment/>
    </xf>
    <xf numFmtId="0" fontId="7" fillId="0" borderId="10" xfId="0" applyFont="1" applyFill="1" applyBorder="1" applyAlignment="1">
      <alignment/>
    </xf>
    <xf numFmtId="3" fontId="7" fillId="0" borderId="10" xfId="0" applyNumberFormat="1" applyFont="1" applyFill="1" applyBorder="1" applyAlignment="1">
      <alignment/>
    </xf>
    <xf numFmtId="178" fontId="7" fillId="0" borderId="12" xfId="0" applyNumberFormat="1" applyFont="1" applyFill="1" applyBorder="1" applyAlignment="1">
      <alignment/>
    </xf>
    <xf numFmtId="178" fontId="30" fillId="0" borderId="16" xfId="0" applyNumberFormat="1" applyFont="1" applyFill="1" applyBorder="1" applyAlignment="1">
      <alignment/>
    </xf>
    <xf numFmtId="178" fontId="7" fillId="0" borderId="18" xfId="0" applyNumberFormat="1" applyFont="1" applyFill="1" applyBorder="1" applyAlignment="1">
      <alignment wrapText="1"/>
    </xf>
    <xf numFmtId="178" fontId="7" fillId="0" borderId="21" xfId="0" applyNumberFormat="1" applyFont="1" applyFill="1" applyBorder="1" applyAlignment="1">
      <alignment wrapText="1"/>
    </xf>
    <xf numFmtId="3" fontId="7" fillId="0" borderId="12" xfId="0" applyNumberFormat="1" applyFont="1" applyFill="1" applyBorder="1" applyAlignment="1">
      <alignment/>
    </xf>
    <xf numFmtId="4" fontId="7" fillId="0" borderId="10" xfId="0" applyNumberFormat="1" applyFont="1" applyFill="1" applyBorder="1" applyAlignment="1">
      <alignment wrapText="1"/>
    </xf>
    <xf numFmtId="4" fontId="30" fillId="0" borderId="10" xfId="0" applyNumberFormat="1" applyFont="1" applyFill="1" applyBorder="1" applyAlignment="1">
      <alignment/>
    </xf>
    <xf numFmtId="4" fontId="7" fillId="0" borderId="10" xfId="0" applyNumberFormat="1" applyFont="1" applyFill="1" applyBorder="1" applyAlignment="1">
      <alignment vertical="center" wrapText="1"/>
    </xf>
    <xf numFmtId="0" fontId="0" fillId="0" borderId="12" xfId="0" applyFont="1" applyBorder="1" applyAlignment="1">
      <alignment vertical="center" wrapText="1"/>
    </xf>
    <xf numFmtId="0" fontId="7" fillId="0" borderId="10" xfId="0" applyFont="1" applyFill="1" applyBorder="1" applyAlignment="1">
      <alignment wrapText="1"/>
    </xf>
    <xf numFmtId="4" fontId="7" fillId="0" borderId="31" xfId="0" applyNumberFormat="1" applyFont="1" applyFill="1" applyBorder="1" applyAlignment="1">
      <alignment vertical="top" wrapText="1"/>
    </xf>
    <xf numFmtId="4" fontId="7" fillId="0" borderId="10" xfId="0" applyNumberFormat="1" applyFont="1" applyFill="1" applyBorder="1" applyAlignment="1">
      <alignment vertical="top" wrapText="1"/>
    </xf>
    <xf numFmtId="0" fontId="0" fillId="0" borderId="10" xfId="0" applyFont="1" applyBorder="1" applyAlignment="1">
      <alignment vertical="top" wrapText="1"/>
    </xf>
    <xf numFmtId="0" fontId="7" fillId="0" borderId="10" xfId="0" applyFont="1" applyBorder="1" applyAlignment="1">
      <alignment vertical="top" wrapText="1"/>
    </xf>
    <xf numFmtId="4" fontId="7" fillId="0" borderId="12" xfId="0" applyNumberFormat="1" applyFont="1" applyFill="1" applyBorder="1" applyAlignment="1">
      <alignment/>
    </xf>
    <xf numFmtId="4" fontId="7" fillId="0" borderId="31" xfId="0" applyNumberFormat="1" applyFont="1" applyFill="1" applyBorder="1" applyAlignment="1">
      <alignment vertical="center" wrapText="1"/>
    </xf>
    <xf numFmtId="4" fontId="7" fillId="0" borderId="61" xfId="0" applyNumberFormat="1" applyFont="1" applyFill="1" applyBorder="1" applyAlignment="1">
      <alignment vertical="center" wrapText="1"/>
    </xf>
    <xf numFmtId="4" fontId="12" fillId="0" borderId="10" xfId="0" applyNumberFormat="1" applyFont="1" applyFill="1" applyBorder="1" applyAlignment="1">
      <alignment wrapText="1"/>
    </xf>
    <xf numFmtId="4" fontId="54" fillId="0" borderId="10" xfId="0" applyNumberFormat="1" applyFont="1" applyFill="1" applyBorder="1" applyAlignment="1">
      <alignment wrapText="1"/>
    </xf>
    <xf numFmtId="4" fontId="55" fillId="0" borderId="10" xfId="0" applyNumberFormat="1" applyFont="1" applyFill="1" applyBorder="1" applyAlignment="1">
      <alignment/>
    </xf>
    <xf numFmtId="2" fontId="55" fillId="0" borderId="11" xfId="0" applyNumberFormat="1" applyFont="1" applyFill="1" applyBorder="1" applyAlignment="1">
      <alignment/>
    </xf>
    <xf numFmtId="0" fontId="7" fillId="0" borderId="10" xfId="0" applyFont="1" applyBorder="1" applyAlignment="1">
      <alignment/>
    </xf>
    <xf numFmtId="0" fontId="12" fillId="0" borderId="10" xfId="0" applyFont="1" applyFill="1" applyBorder="1" applyAlignment="1">
      <alignment wrapText="1"/>
    </xf>
    <xf numFmtId="4" fontId="7" fillId="0" borderId="10" xfId="0" applyNumberFormat="1" applyFont="1" applyFill="1" applyBorder="1" applyAlignment="1">
      <alignment/>
    </xf>
    <xf numFmtId="0" fontId="7" fillId="0" borderId="10" xfId="0" applyFont="1" applyFill="1" applyBorder="1" applyAlignment="1">
      <alignment/>
    </xf>
    <xf numFmtId="180" fontId="7" fillId="0" borderId="11" xfId="0" applyNumberFormat="1" applyFont="1" applyFill="1" applyBorder="1" applyAlignment="1">
      <alignment wrapText="1"/>
    </xf>
    <xf numFmtId="0" fontId="7" fillId="0" borderId="62" xfId="0" applyFont="1" applyFill="1" applyBorder="1" applyAlignment="1">
      <alignment/>
    </xf>
    <xf numFmtId="180" fontId="7" fillId="0" borderId="62" xfId="0" applyNumberFormat="1" applyFont="1" applyFill="1" applyBorder="1" applyAlignment="1">
      <alignment wrapText="1"/>
    </xf>
    <xf numFmtId="0" fontId="7" fillId="0" borderId="62" xfId="0" applyFont="1" applyBorder="1" applyAlignment="1">
      <alignment/>
    </xf>
    <xf numFmtId="180" fontId="55" fillId="0" borderId="11" xfId="0" applyNumberFormat="1" applyFont="1" applyFill="1" applyBorder="1" applyAlignment="1">
      <alignment wrapText="1"/>
    </xf>
    <xf numFmtId="0" fontId="12" fillId="0" borderId="63" xfId="0" applyFont="1" applyFill="1" applyBorder="1" applyAlignment="1">
      <alignment wrapText="1"/>
    </xf>
    <xf numFmtId="4" fontId="7" fillId="0" borderId="10" xfId="0" applyNumberFormat="1" applyFont="1" applyFill="1" applyBorder="1" applyAlignment="1">
      <alignment wrapText="1"/>
    </xf>
    <xf numFmtId="4" fontId="5" fillId="0" borderId="0" xfId="0" applyNumberFormat="1" applyFont="1" applyAlignment="1">
      <alignment/>
    </xf>
    <xf numFmtId="0" fontId="3" fillId="0" borderId="0" xfId="0" applyFont="1" applyAlignment="1">
      <alignment horizontal="justify" vertical="top" wrapText="1"/>
    </xf>
    <xf numFmtId="0" fontId="56" fillId="0" borderId="0" xfId="0" applyFont="1" applyAlignment="1">
      <alignment horizontal="justify" vertical="top" wrapText="1"/>
    </xf>
    <xf numFmtId="180" fontId="0" fillId="0" borderId="0" xfId="0" applyNumberFormat="1" applyAlignment="1">
      <alignment/>
    </xf>
    <xf numFmtId="0" fontId="58" fillId="0" borderId="0" xfId="0" applyFont="1" applyAlignment="1">
      <alignment horizontal="left"/>
    </xf>
    <xf numFmtId="0" fontId="22" fillId="0" borderId="0" xfId="0" applyFont="1" applyAlignment="1">
      <alignment/>
    </xf>
    <xf numFmtId="0" fontId="4" fillId="0" borderId="0" xfId="0" applyFont="1" applyAlignment="1">
      <alignment horizontal="justify" vertical="top" wrapText="1"/>
    </xf>
    <xf numFmtId="0" fontId="59" fillId="0" borderId="0" xfId="0" applyFont="1" applyAlignment="1">
      <alignment/>
    </xf>
    <xf numFmtId="0" fontId="61" fillId="0" borderId="0" xfId="0" applyFont="1" applyAlignment="1">
      <alignment horizontal="justify" vertical="top" wrapText="1"/>
    </xf>
    <xf numFmtId="178" fontId="60" fillId="0" borderId="0" xfId="0" applyNumberFormat="1" applyFont="1" applyAlignment="1">
      <alignment/>
    </xf>
    <xf numFmtId="3" fontId="60" fillId="0" borderId="0" xfId="0" applyNumberFormat="1" applyFont="1" applyAlignment="1">
      <alignment/>
    </xf>
    <xf numFmtId="4" fontId="57" fillId="0" borderId="0" xfId="0" applyNumberFormat="1" applyFont="1" applyAlignment="1">
      <alignment/>
    </xf>
    <xf numFmtId="0" fontId="26" fillId="0" borderId="0" xfId="0" applyFont="1" applyAlignment="1">
      <alignment horizontal="right" wrapText="1"/>
    </xf>
    <xf numFmtId="0" fontId="0" fillId="0" borderId="0" xfId="0" applyAlignment="1">
      <alignment/>
    </xf>
    <xf numFmtId="0" fontId="27" fillId="0" borderId="0" xfId="0" applyFont="1" applyAlignment="1">
      <alignment horizont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40" xfId="0" applyFont="1" applyBorder="1" applyAlignment="1">
      <alignment horizontal="center" vertical="center"/>
    </xf>
    <xf numFmtId="0" fontId="0" fillId="0" borderId="31" xfId="0" applyFont="1" applyBorder="1" applyAlignment="1">
      <alignment horizontal="center"/>
    </xf>
    <xf numFmtId="0" fontId="0" fillId="0" borderId="12" xfId="0" applyFont="1" applyBorder="1" applyAlignment="1">
      <alignment horizontal="center"/>
    </xf>
    <xf numFmtId="0" fontId="2" fillId="0" borderId="27" xfId="0" applyFont="1" applyBorder="1" applyAlignment="1">
      <alignment horizontal="center" wrapText="1"/>
    </xf>
    <xf numFmtId="0" fontId="2" fillId="0" borderId="29" xfId="0" applyFont="1" applyBorder="1" applyAlignment="1">
      <alignment horizont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7" fillId="0" borderId="10" xfId="0" applyFont="1" applyBorder="1" applyAlignment="1">
      <alignment/>
    </xf>
    <xf numFmtId="0" fontId="2" fillId="0" borderId="10" xfId="0" applyFont="1" applyBorder="1" applyAlignment="1">
      <alignment horizontal="center" wrapText="1"/>
    </xf>
    <xf numFmtId="0" fontId="1" fillId="0" borderId="0" xfId="0" applyFont="1" applyBorder="1" applyAlignment="1">
      <alignment horizontal="left" vertical="top" wrapText="1"/>
    </xf>
    <xf numFmtId="0" fontId="2" fillId="0" borderId="1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41" fillId="0" borderId="64" xfId="0" applyFont="1" applyBorder="1" applyAlignment="1">
      <alignment horizontal="center" wrapText="1"/>
    </xf>
    <xf numFmtId="0" fontId="42" fillId="0" borderId="65" xfId="0" applyFont="1" applyBorder="1" applyAlignment="1">
      <alignment horizontal="center" wrapText="1"/>
    </xf>
    <xf numFmtId="0" fontId="42" fillId="0" borderId="66" xfId="0" applyFont="1" applyBorder="1" applyAlignment="1">
      <alignment horizontal="center" wrapText="1"/>
    </xf>
    <xf numFmtId="0" fontId="42" fillId="0" borderId="67" xfId="0" applyFont="1" applyBorder="1" applyAlignment="1">
      <alignment horizontal="center" wrapText="1"/>
    </xf>
    <xf numFmtId="0" fontId="34" fillId="0" borderId="64" xfId="0" applyFont="1" applyBorder="1" applyAlignment="1">
      <alignment horizontal="center" wrapText="1"/>
    </xf>
    <xf numFmtId="0" fontId="33" fillId="0" borderId="65" xfId="0" applyFont="1" applyBorder="1" applyAlignment="1">
      <alignment horizontal="center" wrapText="1"/>
    </xf>
    <xf numFmtId="0" fontId="33" fillId="0" borderId="66" xfId="0" applyFont="1" applyBorder="1" applyAlignment="1">
      <alignment horizontal="center" wrapText="1"/>
    </xf>
    <xf numFmtId="0" fontId="33" fillId="0" borderId="67" xfId="0" applyFont="1" applyBorder="1" applyAlignment="1">
      <alignment horizontal="center" wrapText="1"/>
    </xf>
    <xf numFmtId="0" fontId="22" fillId="0" borderId="0" xfId="0" applyFont="1" applyBorder="1" applyAlignment="1">
      <alignment wrapText="1"/>
    </xf>
    <xf numFmtId="0" fontId="13" fillId="0" borderId="0" xfId="0" applyFont="1" applyAlignment="1">
      <alignment wrapText="1"/>
    </xf>
    <xf numFmtId="3" fontId="7" fillId="0" borderId="31" xfId="0" applyNumberFormat="1" applyFont="1" applyFill="1" applyBorder="1" applyAlignment="1">
      <alignment vertical="center" wrapText="1"/>
    </xf>
    <xf numFmtId="0" fontId="0" fillId="0" borderId="61" xfId="0" applyFont="1" applyFill="1" applyBorder="1" applyAlignment="1">
      <alignment vertical="center" wrapText="1"/>
    </xf>
    <xf numFmtId="0" fontId="0" fillId="0" borderId="12" xfId="0" applyFont="1" applyFill="1" applyBorder="1" applyAlignment="1">
      <alignment vertical="center" wrapText="1"/>
    </xf>
    <xf numFmtId="4" fontId="30" fillId="0" borderId="31" xfId="0" applyNumberFormat="1" applyFont="1" applyFill="1" applyBorder="1" applyAlignment="1">
      <alignment vertical="top" wrapText="1"/>
    </xf>
    <xf numFmtId="0" fontId="0" fillId="0" borderId="61" xfId="0" applyFont="1" applyFill="1" applyBorder="1" applyAlignment="1">
      <alignment vertical="top" wrapText="1"/>
    </xf>
    <xf numFmtId="0" fontId="0" fillId="0" borderId="12" xfId="0" applyFont="1" applyFill="1" applyBorder="1" applyAlignment="1">
      <alignment vertical="top" wrapText="1"/>
    </xf>
    <xf numFmtId="178" fontId="7" fillId="0" borderId="68" xfId="0" applyNumberFormat="1" applyFont="1" applyFill="1" applyBorder="1" applyAlignment="1">
      <alignment vertical="top" wrapText="1"/>
    </xf>
    <xf numFmtId="0" fontId="0" fillId="0" borderId="69" xfId="0" applyFont="1" applyFill="1" applyBorder="1" applyAlignment="1">
      <alignment vertical="top" wrapText="1"/>
    </xf>
    <xf numFmtId="0" fontId="0" fillId="0" borderId="70" xfId="0" applyFont="1" applyFill="1" applyBorder="1" applyAlignment="1">
      <alignment vertical="top" wrapText="1"/>
    </xf>
    <xf numFmtId="178" fontId="7" fillId="0" borderId="46" xfId="0" applyNumberFormat="1" applyFont="1" applyFill="1" applyBorder="1" applyAlignment="1">
      <alignment vertical="center" wrapText="1"/>
    </xf>
    <xf numFmtId="178" fontId="7" fillId="0" borderId="71" xfId="0" applyNumberFormat="1" applyFont="1" applyFill="1" applyBorder="1" applyAlignment="1">
      <alignment vertical="center" wrapText="1"/>
    </xf>
    <xf numFmtId="178" fontId="7" fillId="0" borderId="72" xfId="0" applyNumberFormat="1" applyFont="1" applyFill="1" applyBorder="1" applyAlignment="1">
      <alignment vertical="center" wrapText="1"/>
    </xf>
    <xf numFmtId="4" fontId="7" fillId="0" borderId="31" xfId="0" applyNumberFormat="1" applyFont="1" applyFill="1" applyBorder="1" applyAlignment="1">
      <alignment vertical="center" wrapText="1"/>
    </xf>
    <xf numFmtId="4" fontId="7" fillId="0" borderId="12" xfId="0" applyNumberFormat="1" applyFont="1" applyFill="1" applyBorder="1" applyAlignment="1">
      <alignment vertical="center" wrapText="1"/>
    </xf>
    <xf numFmtId="0" fontId="40" fillId="0" borderId="27" xfId="0" applyFont="1" applyBorder="1" applyAlignment="1">
      <alignment horizontal="center" wrapText="1"/>
    </xf>
    <xf numFmtId="0" fontId="43" fillId="0" borderId="28" xfId="0" applyFont="1" applyBorder="1" applyAlignment="1">
      <alignment horizontal="center" wrapText="1"/>
    </xf>
    <xf numFmtId="0" fontId="43" fillId="0" borderId="29" xfId="0" applyFont="1" applyBorder="1" applyAlignment="1">
      <alignment horizontal="center" wrapText="1"/>
    </xf>
    <xf numFmtId="0" fontId="43" fillId="0" borderId="14"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2"/>
  <sheetViews>
    <sheetView tabSelected="1" zoomScalePageLayoutView="0" workbookViewId="0" topLeftCell="A4">
      <selection activeCell="A146" sqref="A146"/>
    </sheetView>
  </sheetViews>
  <sheetFormatPr defaultColWidth="9.140625" defaultRowHeight="12.75"/>
  <cols>
    <col min="1" max="1" width="5.7109375" style="0" customWidth="1"/>
    <col min="2" max="2" width="38.28125" style="1" customWidth="1"/>
    <col min="3" max="3" width="15.7109375" style="27" customWidth="1"/>
    <col min="4" max="6" width="15.421875" style="0" customWidth="1"/>
    <col min="7" max="7" width="20.421875" style="0" customWidth="1"/>
  </cols>
  <sheetData>
    <row r="1" spans="6:7" ht="15.75">
      <c r="F1" s="19"/>
      <c r="G1" s="205" t="s">
        <v>146</v>
      </c>
    </row>
    <row r="2" spans="6:7" ht="15">
      <c r="F2" s="19"/>
      <c r="G2" s="171" t="s">
        <v>137</v>
      </c>
    </row>
    <row r="3" spans="6:7" ht="15">
      <c r="F3" s="19"/>
      <c r="G3" s="171" t="s">
        <v>160</v>
      </c>
    </row>
    <row r="4" spans="5:7" ht="13.5" customHeight="1">
      <c r="E4" s="499" t="s">
        <v>161</v>
      </c>
      <c r="F4" s="500"/>
      <c r="G4" s="500"/>
    </row>
    <row r="5" spans="6:7" ht="15">
      <c r="F5" s="19"/>
      <c r="G5" s="171" t="s">
        <v>138</v>
      </c>
    </row>
    <row r="6" spans="6:7" ht="15">
      <c r="F6" s="19"/>
      <c r="G6" s="172" t="s">
        <v>162</v>
      </c>
    </row>
    <row r="7" spans="6:7" ht="20.25" customHeight="1">
      <c r="F7" s="173"/>
      <c r="G7" s="174"/>
    </row>
    <row r="8" spans="3:7" ht="18.75">
      <c r="C8" s="24"/>
      <c r="G8" s="19"/>
    </row>
    <row r="9" spans="1:7" ht="20.25" customHeight="1">
      <c r="A9" s="501" t="s">
        <v>159</v>
      </c>
      <c r="B9" s="501"/>
      <c r="C9" s="501"/>
      <c r="D9" s="501"/>
      <c r="E9" s="501"/>
      <c r="F9" s="501"/>
      <c r="G9" s="501"/>
    </row>
    <row r="10" spans="1:3" ht="20.25">
      <c r="A10" s="3"/>
      <c r="B10" s="2"/>
      <c r="C10" s="25"/>
    </row>
    <row r="11" spans="1:7" ht="15.75" customHeight="1">
      <c r="A11" s="505" t="s">
        <v>0</v>
      </c>
      <c r="B11" s="507" t="s">
        <v>1</v>
      </c>
      <c r="C11" s="509" t="s">
        <v>156</v>
      </c>
      <c r="D11" s="502" t="s">
        <v>163</v>
      </c>
      <c r="E11" s="503"/>
      <c r="F11" s="503"/>
      <c r="G11" s="504"/>
    </row>
    <row r="12" spans="1:7" ht="15.75">
      <c r="A12" s="506"/>
      <c r="B12" s="508"/>
      <c r="C12" s="509"/>
      <c r="D12" s="133" t="s">
        <v>111</v>
      </c>
      <c r="E12" s="133" t="s">
        <v>112</v>
      </c>
      <c r="F12" s="133" t="s">
        <v>113</v>
      </c>
      <c r="G12" s="133" t="s">
        <v>114</v>
      </c>
    </row>
    <row r="13" spans="1:7" ht="15.75">
      <c r="A13" s="4"/>
      <c r="B13" s="13"/>
      <c r="C13" s="139"/>
      <c r="D13" s="134"/>
      <c r="E13" s="134"/>
      <c r="F13" s="134"/>
      <c r="G13" s="134"/>
    </row>
    <row r="14" spans="1:7" ht="31.5">
      <c r="A14" s="5" t="s">
        <v>2</v>
      </c>
      <c r="B14" s="6" t="s">
        <v>3</v>
      </c>
      <c r="C14" s="140"/>
      <c r="D14" s="20"/>
      <c r="E14" s="20"/>
      <c r="F14" s="20"/>
      <c r="G14" s="20"/>
    </row>
    <row r="15" spans="1:7" ht="15.75">
      <c r="A15" s="7"/>
      <c r="B15" s="14" t="s">
        <v>48</v>
      </c>
      <c r="C15" s="37"/>
      <c r="D15" s="20"/>
      <c r="E15" s="20"/>
      <c r="F15" s="20"/>
      <c r="G15" s="20"/>
    </row>
    <row r="16" spans="1:7" ht="15.75">
      <c r="A16" s="9" t="s">
        <v>77</v>
      </c>
      <c r="B16" s="32" t="s">
        <v>79</v>
      </c>
      <c r="C16" s="33">
        <f>SUM(D16:G16)</f>
        <v>1409215</v>
      </c>
      <c r="D16" s="34">
        <f>D18+D19+D20+D21+D22</f>
        <v>305838</v>
      </c>
      <c r="E16" s="34">
        <f>E18+E19+E20+E21+E22</f>
        <v>382079</v>
      </c>
      <c r="F16" s="34">
        <f>F18+F19+F20+F21+F22</f>
        <v>381581</v>
      </c>
      <c r="G16" s="34">
        <f>G18+G19+G20+G21+G22</f>
        <v>339717</v>
      </c>
    </row>
    <row r="17" spans="1:7" ht="15.75">
      <c r="A17" s="35"/>
      <c r="B17" s="36" t="s">
        <v>52</v>
      </c>
      <c r="C17" s="37"/>
      <c r="D17" s="38"/>
      <c r="E17" s="38"/>
      <c r="F17" s="38"/>
      <c r="G17" s="38"/>
    </row>
    <row r="18" spans="1:7" ht="31.5">
      <c r="A18" s="35"/>
      <c r="B18" s="39" t="s">
        <v>57</v>
      </c>
      <c r="C18" s="33">
        <f>SUM(D18:G18)</f>
        <v>208176</v>
      </c>
      <c r="D18" s="40">
        <f aca="true" t="shared" si="0" ref="D18:G20">D24+D30</f>
        <v>50156</v>
      </c>
      <c r="E18" s="40">
        <f t="shared" si="0"/>
        <v>53173</v>
      </c>
      <c r="F18" s="40">
        <f t="shared" si="0"/>
        <v>51695</v>
      </c>
      <c r="G18" s="40">
        <f t="shared" si="0"/>
        <v>53152</v>
      </c>
    </row>
    <row r="19" spans="1:7" ht="31.5">
      <c r="A19" s="35"/>
      <c r="B19" s="39" t="s">
        <v>58</v>
      </c>
      <c r="C19" s="33">
        <f>SUM(D19:G19)</f>
        <v>768443</v>
      </c>
      <c r="D19" s="40">
        <f t="shared" si="0"/>
        <v>161682</v>
      </c>
      <c r="E19" s="40">
        <f t="shared" si="0"/>
        <v>217077</v>
      </c>
      <c r="F19" s="40">
        <f t="shared" si="0"/>
        <v>212320</v>
      </c>
      <c r="G19" s="40">
        <f t="shared" si="0"/>
        <v>177364</v>
      </c>
    </row>
    <row r="20" spans="1:7" ht="15.75">
      <c r="A20" s="35"/>
      <c r="B20" s="41" t="s">
        <v>50</v>
      </c>
      <c r="C20" s="33">
        <f>SUM(D20:G20)</f>
        <v>396670</v>
      </c>
      <c r="D20" s="40">
        <f t="shared" si="0"/>
        <v>87387</v>
      </c>
      <c r="E20" s="40">
        <f t="shared" si="0"/>
        <v>102320</v>
      </c>
      <c r="F20" s="40">
        <f t="shared" si="0"/>
        <v>106186</v>
      </c>
      <c r="G20" s="40">
        <f t="shared" si="0"/>
        <v>100777</v>
      </c>
    </row>
    <row r="21" spans="1:7" ht="15.75">
      <c r="A21" s="35"/>
      <c r="B21" s="41" t="s">
        <v>59</v>
      </c>
      <c r="C21" s="33">
        <f>SUM(D21:G21)</f>
        <v>30015</v>
      </c>
      <c r="D21" s="40">
        <f>'pa mēnešiem'!D14+'pa mēnešiem'!E14+'pa mēnešiem'!F14</f>
        <v>5732</v>
      </c>
      <c r="E21" s="40">
        <f>'pa mēnešiem'!G14+'pa mēnešiem'!H14+'pa mēnešiem'!I14</f>
        <v>7751</v>
      </c>
      <c r="F21" s="40">
        <f>'pa mēnešiem'!J14+'pa mēnešiem'!K14+'pa mēnešiem'!L14</f>
        <v>9312</v>
      </c>
      <c r="G21" s="40">
        <f>'pa mēnešiem'!M14+'pa mēnešiem'!N14+'pa mēnešiem'!O14</f>
        <v>7220</v>
      </c>
    </row>
    <row r="22" spans="1:7" ht="15.75">
      <c r="A22" s="75"/>
      <c r="B22" s="76" t="s">
        <v>60</v>
      </c>
      <c r="C22" s="33">
        <f>SUM(D22:G22)</f>
        <v>5911</v>
      </c>
      <c r="D22" s="40">
        <f>'pa mēnešiem'!D15+'pa mēnešiem'!E15+'pa mēnešiem'!F15</f>
        <v>881</v>
      </c>
      <c r="E22" s="40">
        <f>'pa mēnešiem'!G15+'pa mēnešiem'!H15+'pa mēnešiem'!I15</f>
        <v>1758</v>
      </c>
      <c r="F22" s="40">
        <f>'pa mēnešiem'!J15+'pa mēnešiem'!K15+'pa mēnešiem'!L15</f>
        <v>2068</v>
      </c>
      <c r="G22" s="40">
        <f>'pa mēnešiem'!M15+'pa mēnešiem'!N15+'pa mēnešiem'!O15</f>
        <v>1204</v>
      </c>
    </row>
    <row r="23" spans="1:7" ht="18.75" customHeight="1">
      <c r="A23" s="42"/>
      <c r="B23" s="43" t="s">
        <v>49</v>
      </c>
      <c r="C23" s="141">
        <f>SUM(C24:C28)</f>
        <v>1149230</v>
      </c>
      <c r="D23" s="44">
        <f>SUM(D24:D28)</f>
        <v>252356</v>
      </c>
      <c r="E23" s="44">
        <f>SUM(E24:E28)</f>
        <v>312370</v>
      </c>
      <c r="F23" s="44">
        <f>SUM(F24:F28)</f>
        <v>310229</v>
      </c>
      <c r="G23" s="44">
        <f>SUM(G24:G28)</f>
        <v>274275</v>
      </c>
    </row>
    <row r="24" spans="1:7" ht="31.5">
      <c r="A24" s="45"/>
      <c r="B24" s="46" t="s">
        <v>57</v>
      </c>
      <c r="C24" s="142">
        <f>SUM(D24:G24)</f>
        <v>166865</v>
      </c>
      <c r="D24" s="48">
        <f>'pa mēnešiem'!D17+'pa mēnešiem'!E17+'pa mēnešiem'!F17</f>
        <v>40616</v>
      </c>
      <c r="E24" s="48">
        <f>'pa mēnešiem'!G17+'pa mēnešiem'!H17+'pa mēnešiem'!I17</f>
        <v>42606</v>
      </c>
      <c r="F24" s="48">
        <f>'pa mēnešiem'!J17+'pa mēnešiem'!K17+'pa mēnešiem'!L17</f>
        <v>41272</v>
      </c>
      <c r="G24" s="48">
        <f>'pa mēnešiem'!M17+'pa mēnešiem'!N17+'pa mēnešiem'!O17</f>
        <v>42371</v>
      </c>
    </row>
    <row r="25" spans="1:7" ht="31.5">
      <c r="A25" s="50"/>
      <c r="B25" s="46" t="s">
        <v>58</v>
      </c>
      <c r="C25" s="142">
        <f>SUM(D25:G25)</f>
        <v>634277</v>
      </c>
      <c r="D25" s="48">
        <f>'pa mēnešiem'!D18+'pa mēnešiem'!E18+'pa mēnešiem'!F18</f>
        <v>135633</v>
      </c>
      <c r="E25" s="48">
        <f>'pa mēnešiem'!G18+'pa mēnešiem'!H18+'pa mēnešiem'!I18</f>
        <v>179474</v>
      </c>
      <c r="F25" s="48">
        <f>'pa mēnešiem'!J18+'pa mēnešiem'!K18+'pa mēnešiem'!L18</f>
        <v>173988</v>
      </c>
      <c r="G25" s="48">
        <f>'pa mēnešiem'!M18+'pa mēnešiem'!N18+'pa mēnešiem'!O18</f>
        <v>145182</v>
      </c>
    </row>
    <row r="26" spans="1:7" ht="15.75">
      <c r="A26" s="50"/>
      <c r="B26" s="51" t="s">
        <v>50</v>
      </c>
      <c r="C26" s="142">
        <f>SUM(D26:G26)</f>
        <v>312162</v>
      </c>
      <c r="D26" s="48">
        <f>'pa mēnešiem'!D19+'pa mēnešiem'!E19+'pa mēnešiem'!F19</f>
        <v>69494</v>
      </c>
      <c r="E26" s="48">
        <f>'pa mēnešiem'!G19+'pa mēnešiem'!H19+'pa mēnešiem'!I19</f>
        <v>80781</v>
      </c>
      <c r="F26" s="48">
        <f>'pa mēnešiem'!J19+'pa mēnešiem'!K19+'pa mēnešiem'!L19</f>
        <v>83589</v>
      </c>
      <c r="G26" s="48">
        <f>'pa mēnešiem'!M19+'pa mēnešiem'!N19+'pa mēnešiem'!O19</f>
        <v>78298</v>
      </c>
    </row>
    <row r="27" spans="1:7" ht="15.75">
      <c r="A27" s="50"/>
      <c r="B27" s="51" t="s">
        <v>116</v>
      </c>
      <c r="C27" s="142">
        <f>SUM(D27:G27)</f>
        <v>30015</v>
      </c>
      <c r="D27" s="48">
        <f>'pa mēnešiem'!D20+'pa mēnešiem'!E20+'pa mēnešiem'!F20</f>
        <v>5732</v>
      </c>
      <c r="E27" s="48">
        <f>'pa mēnešiem'!G20+'pa mēnešiem'!H20+'pa mēnešiem'!I20</f>
        <v>7751</v>
      </c>
      <c r="F27" s="48">
        <f>'pa mēnešiem'!J20+'pa mēnešiem'!K20+'pa mēnešiem'!L20</f>
        <v>9312</v>
      </c>
      <c r="G27" s="48">
        <f>'pa mēnešiem'!M20+'pa mēnešiem'!N20+'pa mēnešiem'!O20</f>
        <v>7220</v>
      </c>
    </row>
    <row r="28" spans="1:7" ht="15.75">
      <c r="A28" s="52"/>
      <c r="B28" s="77" t="s">
        <v>60</v>
      </c>
      <c r="C28" s="142">
        <f>SUM(D28:G28)</f>
        <v>5911</v>
      </c>
      <c r="D28" s="48">
        <f>'pa mēnešiem'!D21+'pa mēnešiem'!E21+'pa mēnešiem'!F21</f>
        <v>881</v>
      </c>
      <c r="E28" s="48">
        <f>'pa mēnešiem'!G21+'pa mēnešiem'!H21+'pa mēnešiem'!I21</f>
        <v>1758</v>
      </c>
      <c r="F28" s="48">
        <f>'pa mēnešiem'!J21+'pa mēnešiem'!K21+'pa mēnešiem'!L21</f>
        <v>2068</v>
      </c>
      <c r="G28" s="48">
        <f>'pa mēnešiem'!M21+'pa mēnešiem'!N21+'pa mēnešiem'!O21</f>
        <v>1204</v>
      </c>
    </row>
    <row r="29" spans="1:7" ht="24.75">
      <c r="A29" s="42"/>
      <c r="B29" s="43" t="s">
        <v>53</v>
      </c>
      <c r="C29" s="141">
        <f>SUM(C30:C32)</f>
        <v>259985</v>
      </c>
      <c r="D29" s="44">
        <f>'pa mēnešiem'!D22+'pa mēnešiem'!E22+'pa mēnešiem'!F22</f>
        <v>53482</v>
      </c>
      <c r="E29" s="44">
        <f>'pa mēnešiem'!G22+'pa mēnešiem'!H22+'pa mēnešiem'!I22</f>
        <v>69709</v>
      </c>
      <c r="F29" s="44">
        <f>'pa mēnešiem'!J22+'pa mēnešiem'!K22+'pa mēnešiem'!L22</f>
        <v>71352</v>
      </c>
      <c r="G29" s="44">
        <f>'pa mēnešiem'!M22+'pa mēnešiem'!N22+'pa mēnešiem'!O22</f>
        <v>65442</v>
      </c>
    </row>
    <row r="30" spans="1:7" ht="31.5">
      <c r="A30" s="45"/>
      <c r="B30" s="46" t="s">
        <v>57</v>
      </c>
      <c r="C30" s="142">
        <f>SUM(D30:G30)</f>
        <v>41311</v>
      </c>
      <c r="D30" s="48">
        <f>'pa mēnešiem'!D23+'pa mēnešiem'!E23+'pa mēnešiem'!F23</f>
        <v>9540</v>
      </c>
      <c r="E30" s="48">
        <f>'pa mēnešiem'!G23+'pa mēnešiem'!H23+'pa mēnešiem'!I23</f>
        <v>10567</v>
      </c>
      <c r="F30" s="48">
        <f>'pa mēnešiem'!J23+'pa mēnešiem'!K23+'pa mēnešiem'!L23</f>
        <v>10423</v>
      </c>
      <c r="G30" s="48">
        <f>'pa mēnešiem'!M23+'pa mēnešiem'!N23+'pa mēnešiem'!O23</f>
        <v>10781</v>
      </c>
    </row>
    <row r="31" spans="1:7" ht="31.5">
      <c r="A31" s="50"/>
      <c r="B31" s="46" t="s">
        <v>58</v>
      </c>
      <c r="C31" s="142">
        <f>SUM(D31:G31)</f>
        <v>134166</v>
      </c>
      <c r="D31" s="48">
        <f>'pa mēnešiem'!D24+'pa mēnešiem'!E24+'pa mēnešiem'!F24</f>
        <v>26049</v>
      </c>
      <c r="E31" s="48">
        <f>'pa mēnešiem'!G24+'pa mēnešiem'!H24+'pa mēnešiem'!I24</f>
        <v>37603</v>
      </c>
      <c r="F31" s="48">
        <f>'pa mēnešiem'!J24+'pa mēnešiem'!K24+'pa mēnešiem'!L24</f>
        <v>38332</v>
      </c>
      <c r="G31" s="48">
        <f>'pa mēnešiem'!M24+'pa mēnešiem'!N24+'pa mēnešiem'!O24</f>
        <v>32182</v>
      </c>
    </row>
    <row r="32" spans="1:7" ht="16.5" thickBot="1">
      <c r="A32" s="56"/>
      <c r="B32" s="57" t="s">
        <v>50</v>
      </c>
      <c r="C32" s="143">
        <f>SUM(D32:G32)</f>
        <v>84508</v>
      </c>
      <c r="D32" s="59">
        <f>'pa mēnešiem'!D25+'pa mēnešiem'!E25+'pa mēnešiem'!F25</f>
        <v>17893</v>
      </c>
      <c r="E32" s="59">
        <f>'pa mēnešiem'!G25+'pa mēnešiem'!H25+'pa mēnešiem'!I25</f>
        <v>21539</v>
      </c>
      <c r="F32" s="59">
        <f>'pa mēnešiem'!J25+'pa mēnešiem'!K25+'pa mēnešiem'!L25</f>
        <v>22597</v>
      </c>
      <c r="G32" s="59">
        <f>'pa mēnešiem'!M25+'pa mēnešiem'!N25+'pa mēnešiem'!O25</f>
        <v>22479</v>
      </c>
    </row>
    <row r="33" spans="1:7" ht="16.5" thickTop="1">
      <c r="A33" s="151" t="s">
        <v>78</v>
      </c>
      <c r="B33" s="152" t="s">
        <v>54</v>
      </c>
      <c r="C33" s="153">
        <f>SUM(D33:G33)</f>
        <v>5112720.200000001</v>
      </c>
      <c r="D33" s="154">
        <f>D34+D40</f>
        <v>1237952.7000000002</v>
      </c>
      <c r="E33" s="154">
        <f>E34+E40</f>
        <v>1288548.9000000001</v>
      </c>
      <c r="F33" s="154">
        <f>F34+F40</f>
        <v>1315032.0000000002</v>
      </c>
      <c r="G33" s="155">
        <f>G34+G40</f>
        <v>1271186.6</v>
      </c>
    </row>
    <row r="34" spans="1:7" ht="13.5">
      <c r="A34" s="45"/>
      <c r="B34" s="156" t="s">
        <v>56</v>
      </c>
      <c r="C34" s="150">
        <f>SUM(C35:C39)</f>
        <v>4956688.900000001</v>
      </c>
      <c r="D34" s="71">
        <f>'pa mēnešiem'!D27+'pa mēnešiem'!E27+'pa mēnešiem'!F27</f>
        <v>1199891.2000000002</v>
      </c>
      <c r="E34" s="71">
        <f>'pa mēnešiem'!G27+'pa mēnešiem'!H27+'pa mēnešiem'!I27</f>
        <v>1250376.9000000001</v>
      </c>
      <c r="F34" s="71">
        <f>'pa mēnešiem'!J27+'pa mēnešiem'!K27+'pa mēnešiem'!L27</f>
        <v>1274670.2000000002</v>
      </c>
      <c r="G34" s="72">
        <f>'pa mēnešiem'!M27+'pa mēnešiem'!N27+'pa mēnešiem'!O27</f>
        <v>1231750.6</v>
      </c>
    </row>
    <row r="35" spans="1:7" ht="31.5">
      <c r="A35" s="50"/>
      <c r="B35" s="46" t="s">
        <v>57</v>
      </c>
      <c r="C35" s="150">
        <f>SUM(D35:G35)</f>
        <v>809902</v>
      </c>
      <c r="D35" s="68">
        <f>'pa mēnešiem'!D28+'pa mēnešiem'!E28+'pa mēnešiem'!F28</f>
        <v>201175.6</v>
      </c>
      <c r="E35" s="68">
        <f>'pa mēnešiem'!G28+'pa mēnešiem'!H28+'pa mēnešiem'!I28</f>
        <v>201369.2</v>
      </c>
      <c r="F35" s="68">
        <f>'pa mēnešiem'!J28+'pa mēnešiem'!K28+'pa mēnešiem'!L28</f>
        <v>202064</v>
      </c>
      <c r="G35" s="68">
        <f>'pa mēnešiem'!M28+'pa mēnešiem'!N28+'pa mēnešiem'!O28</f>
        <v>205293.2</v>
      </c>
    </row>
    <row r="36" spans="1:7" ht="31.5">
      <c r="A36" s="50"/>
      <c r="B36" s="46" t="s">
        <v>58</v>
      </c>
      <c r="C36" s="150">
        <f>SUM(D36:G36)</f>
        <v>1967355.7</v>
      </c>
      <c r="D36" s="68">
        <f>'pa mēnešiem'!D29+'pa mēnešiem'!E29+'pa mēnešiem'!F29</f>
        <v>463539.10000000003</v>
      </c>
      <c r="E36" s="68">
        <f>'pa mēnešiem'!G29+'pa mēnešiem'!H29+'pa mēnešiem'!I29</f>
        <v>505142.9</v>
      </c>
      <c r="F36" s="68">
        <f>'pa mēnešiem'!J29+'pa mēnešiem'!K29+'pa mēnešiem'!L29</f>
        <v>521017.5</v>
      </c>
      <c r="G36" s="68">
        <f>'pa mēnešiem'!M29+'pa mēnešiem'!N29+'pa mēnešiem'!O29</f>
        <v>477656.2</v>
      </c>
    </row>
    <row r="37" spans="1:7" ht="15.75">
      <c r="A37" s="50"/>
      <c r="B37" s="51" t="s">
        <v>50</v>
      </c>
      <c r="C37" s="150">
        <f>SUM(D37:G37)</f>
        <v>2052467.6</v>
      </c>
      <c r="D37" s="68">
        <f>'pa mēnešiem'!D30+'pa mēnešiem'!E30+'pa mēnešiem'!F30</f>
        <v>505604.60000000003</v>
      </c>
      <c r="E37" s="68">
        <f>'pa mēnešiem'!G30+'pa mēnešiem'!H30+'pa mēnešiem'!I30</f>
        <v>511709.9</v>
      </c>
      <c r="F37" s="68">
        <f>'pa mēnešiem'!J30+'pa mēnešiem'!K30+'pa mēnešiem'!L30</f>
        <v>517815.2</v>
      </c>
      <c r="G37" s="68">
        <f>'pa mēnešiem'!M30+'pa mēnešiem'!N30+'pa mēnešiem'!O30</f>
        <v>517337.9</v>
      </c>
    </row>
    <row r="38" spans="1:7" ht="15.75">
      <c r="A38" s="50"/>
      <c r="B38" s="51" t="s">
        <v>59</v>
      </c>
      <c r="C38" s="150">
        <f>SUM(D38:G38)</f>
        <v>113293.2</v>
      </c>
      <c r="D38" s="68">
        <f>'pa mēnešiem'!D31+'pa mēnešiem'!E31+'pa mēnešiem'!F31</f>
        <v>27951.8</v>
      </c>
      <c r="E38" s="68">
        <f>'pa mēnešiem'!G31+'pa mēnešiem'!H31+'pa mēnešiem'!I31</f>
        <v>28249</v>
      </c>
      <c r="F38" s="68">
        <f>'pa mēnešiem'!J31+'pa mēnešiem'!K31+'pa mēnešiem'!L31</f>
        <v>28546.200000000004</v>
      </c>
      <c r="G38" s="68">
        <f>'pa mēnešiem'!M31+'pa mēnešiem'!N31+'pa mēnešiem'!O31</f>
        <v>28546.199999999997</v>
      </c>
    </row>
    <row r="39" spans="1:7" ht="15.75">
      <c r="A39" s="50"/>
      <c r="B39" s="51" t="s">
        <v>60</v>
      </c>
      <c r="C39" s="150">
        <f>SUM(D39:G39)</f>
        <v>13670.4</v>
      </c>
      <c r="D39" s="68">
        <f>'pa mēnešiem'!D32+'pa mēnešiem'!E32+'pa mēnešiem'!F32</f>
        <v>1620.1000000000001</v>
      </c>
      <c r="E39" s="68">
        <f>'pa mēnešiem'!G32+'pa mēnešiem'!H32+'pa mēnešiem'!I32</f>
        <v>3905.8999999999996</v>
      </c>
      <c r="F39" s="68">
        <f>'pa mēnešiem'!J32+'pa mēnešiem'!K32+'pa mēnešiem'!L32</f>
        <v>5227.3</v>
      </c>
      <c r="G39" s="68">
        <f>'pa mēnešiem'!M32+'pa mēnešiem'!N32+'pa mēnešiem'!O32</f>
        <v>2917.1000000000004</v>
      </c>
    </row>
    <row r="40" spans="1:7" ht="13.5">
      <c r="A40" s="45"/>
      <c r="B40" s="156" t="s">
        <v>55</v>
      </c>
      <c r="C40" s="150">
        <f>SUM(C41:C45)</f>
        <v>156031.3</v>
      </c>
      <c r="D40" s="71">
        <f>'pa mēnešiem'!D33+'pa mēnešiem'!E33+'pa mēnešiem'!F33</f>
        <v>38061.5</v>
      </c>
      <c r="E40" s="71">
        <f>'pa mēnešiem'!G33+'pa mēnešiem'!H33+'pa mēnešiem'!I33</f>
        <v>38172</v>
      </c>
      <c r="F40" s="71">
        <f>'pa mēnešiem'!J33+'pa mēnešiem'!K33+'pa mēnešiem'!L33</f>
        <v>40361.8</v>
      </c>
      <c r="G40" s="71">
        <f>'pa mēnešiem'!M33+'pa mēnešiem'!N33+'pa mēnešiem'!O33</f>
        <v>39436</v>
      </c>
    </row>
    <row r="41" spans="1:7" ht="31.5">
      <c r="A41" s="45"/>
      <c r="B41" s="46" t="s">
        <v>57</v>
      </c>
      <c r="C41" s="144">
        <f>SUM(D41:G41)</f>
        <v>28605.800000000003</v>
      </c>
      <c r="D41" s="68">
        <f>'pa mēnešiem'!D34+'pa mēnešiem'!E34+'pa mēnešiem'!F34</f>
        <v>6530.7</v>
      </c>
      <c r="E41" s="68">
        <f>'pa mēnešiem'!G34+'pa mēnešiem'!H34+'pa mēnešiem'!I34</f>
        <v>6780.7</v>
      </c>
      <c r="F41" s="68">
        <f>'pa mēnešiem'!J34+'pa mēnešiem'!K34+'pa mēnešiem'!L34</f>
        <v>7477.500000000001</v>
      </c>
      <c r="G41" s="69">
        <f>'pa mēnešiem'!M34+'pa mēnešiem'!N34+'pa mēnešiem'!O34</f>
        <v>7816.900000000001</v>
      </c>
    </row>
    <row r="42" spans="1:7" ht="31.5">
      <c r="A42" s="50"/>
      <c r="B42" s="46" t="s">
        <v>58</v>
      </c>
      <c r="C42" s="144">
        <f>SUM(D42:G42)</f>
        <v>73213.4</v>
      </c>
      <c r="D42" s="68">
        <f>'pa mēnešiem'!D35+'pa mēnešiem'!E35+'pa mēnešiem'!F35</f>
        <v>17592.6</v>
      </c>
      <c r="E42" s="68">
        <f>'pa mēnešiem'!G35+'pa mēnešiem'!H35+'pa mēnešiem'!I35</f>
        <v>18310</v>
      </c>
      <c r="F42" s="68">
        <f>'pa mēnešiem'!J35+'pa mēnešiem'!K35+'pa mēnešiem'!L35</f>
        <v>19946.6</v>
      </c>
      <c r="G42" s="69">
        <f>'pa mēnešiem'!M35+'pa mēnešiem'!N35+'pa mēnešiem'!O35</f>
        <v>17364.2</v>
      </c>
    </row>
    <row r="43" spans="1:7" ht="15.75">
      <c r="A43" s="50"/>
      <c r="B43" s="51" t="s">
        <v>50</v>
      </c>
      <c r="C43" s="144">
        <f>SUM(D43:G43)</f>
        <v>50070.4</v>
      </c>
      <c r="D43" s="68">
        <f>'pa mēnešiem'!D36+'pa mēnešiem'!E36+'pa mēnešiem'!F36</f>
        <v>12916.400000000001</v>
      </c>
      <c r="E43" s="68">
        <f>'pa mēnešiem'!G36+'pa mēnešiem'!H36+'pa mēnešiem'!I36</f>
        <v>12135.7</v>
      </c>
      <c r="F43" s="68">
        <f>'pa mēnešiem'!J36+'pa mēnešiem'!K36+'pa mēnešiem'!L36</f>
        <v>11879.800000000001</v>
      </c>
      <c r="G43" s="69">
        <f>'pa mēnešiem'!M36+'pa mēnešiem'!N36+'pa mēnešiem'!O36</f>
        <v>13138.5</v>
      </c>
    </row>
    <row r="44" spans="1:7" ht="17.25" customHeight="1">
      <c r="A44" s="50"/>
      <c r="B44" s="51" t="s">
        <v>116</v>
      </c>
      <c r="C44" s="144">
        <f>SUM(D44:G44)</f>
        <v>3935.3</v>
      </c>
      <c r="D44" s="68">
        <f>'pa mēnešiem'!D37+'pa mēnešiem'!E37+'pa mēnešiem'!F37</f>
        <v>979.5</v>
      </c>
      <c r="E44" s="68">
        <f>'pa mēnešiem'!G37+'pa mēnešiem'!H37+'pa mēnešiem'!I37</f>
        <v>877.8</v>
      </c>
      <c r="F44" s="68">
        <f>'pa mēnešiem'!J37+'pa mēnešiem'!K37+'pa mēnešiem'!L37</f>
        <v>991.8000000000001</v>
      </c>
      <c r="G44" s="69">
        <f>'pa mēnešiem'!M37+'pa mēnešiem'!N37+'pa mēnešiem'!O37</f>
        <v>1086.2</v>
      </c>
    </row>
    <row r="45" spans="1:7" ht="17.25" customHeight="1" thickBot="1">
      <c r="A45" s="56"/>
      <c r="B45" s="57" t="s">
        <v>60</v>
      </c>
      <c r="C45" s="145">
        <f>SUM(D45:G45)</f>
        <v>206.39999999999998</v>
      </c>
      <c r="D45" s="73">
        <f>'pa mēnešiem'!D38+'pa mēnešiem'!E38+'pa mēnešiem'!F38</f>
        <v>42.3</v>
      </c>
      <c r="E45" s="73">
        <f>'pa mēnešiem'!G38+'pa mēnešiem'!H38+'pa mēnešiem'!I38</f>
        <v>67.8</v>
      </c>
      <c r="F45" s="73">
        <f>'pa mēnešiem'!J38+'pa mēnešiem'!K38+'pa mēnešiem'!L38</f>
        <v>66.1</v>
      </c>
      <c r="G45" s="74">
        <f>'pa mēnešiem'!M38+'pa mēnešiem'!N38+'pa mēnešiem'!O38</f>
        <v>30.2</v>
      </c>
    </row>
    <row r="46" spans="1:7" ht="16.5" thickTop="1">
      <c r="A46" s="63"/>
      <c r="B46" s="93" t="s">
        <v>5</v>
      </c>
      <c r="C46" s="146"/>
      <c r="D46" s="65"/>
      <c r="E46" s="65"/>
      <c r="F46" s="65"/>
      <c r="G46" s="65"/>
    </row>
    <row r="47" spans="1:7" ht="15.75">
      <c r="A47" s="7"/>
      <c r="B47" s="14" t="s">
        <v>6</v>
      </c>
      <c r="C47" s="37"/>
      <c r="D47" s="20"/>
      <c r="E47" s="20"/>
      <c r="F47" s="20"/>
      <c r="G47" s="20"/>
    </row>
    <row r="48" spans="1:7" ht="12.75">
      <c r="A48" s="85" t="s">
        <v>7</v>
      </c>
      <c r="B48" s="86" t="s">
        <v>75</v>
      </c>
      <c r="C48" s="83">
        <f>SUM(D48:G48)</f>
        <v>5066702.83</v>
      </c>
      <c r="D48" s="83">
        <f>'pa mēnešiem'!D41+'pa mēnešiem'!E41+'pa mēnešiem'!F41</f>
        <v>1213691.99</v>
      </c>
      <c r="E48" s="83">
        <f>'pa mēnešiem'!G41+'pa mēnešiem'!H41+'pa mēnešiem'!I41</f>
        <v>1290079.7</v>
      </c>
      <c r="F48" s="83">
        <f>'pa mēnešiem'!J41+'pa mēnešiem'!K41+'pa mēnešiem'!L41</f>
        <v>1318285.98</v>
      </c>
      <c r="G48" s="83">
        <f>'pa mēnešiem'!M41+'pa mēnešiem'!N41+'pa mēnešiem'!O41</f>
        <v>1244645.16</v>
      </c>
    </row>
    <row r="49" spans="1:7" ht="31.5">
      <c r="A49" s="7"/>
      <c r="B49" s="14" t="s">
        <v>4</v>
      </c>
      <c r="C49" s="91"/>
      <c r="D49" s="79"/>
      <c r="E49" s="79"/>
      <c r="F49" s="79"/>
      <c r="G49" s="79"/>
    </row>
    <row r="50" spans="1:7" ht="15.75">
      <c r="A50" s="88" t="s">
        <v>63</v>
      </c>
      <c r="B50" s="89" t="s">
        <v>64</v>
      </c>
      <c r="C50" s="92">
        <f aca="true" t="shared" si="1" ref="C50:C82">SUM(D50:G50)</f>
        <v>1881206.6099999999</v>
      </c>
      <c r="D50" s="90">
        <f>'pa mēnešiem'!D43+'pa mēnešiem'!E43+'pa mēnešiem'!F43</f>
        <v>407595.75</v>
      </c>
      <c r="E50" s="90">
        <f>'pa mēnešiem'!G43+'pa mēnešiem'!H43+'pa mēnešiem'!I43</f>
        <v>497182.22</v>
      </c>
      <c r="F50" s="90">
        <f>'pa mēnešiem'!J43+'pa mēnešiem'!K43+'pa mēnešiem'!L43</f>
        <v>524007.2699999999</v>
      </c>
      <c r="G50" s="90">
        <f>'pa mēnešiem'!M43+'pa mēnešiem'!N43+'pa mēnešiem'!O43</f>
        <v>452421.37</v>
      </c>
    </row>
    <row r="51" spans="1:7" ht="31.5">
      <c r="A51" s="7"/>
      <c r="B51" s="14" t="s">
        <v>66</v>
      </c>
      <c r="C51" s="91">
        <f t="shared" si="1"/>
        <v>148996.92</v>
      </c>
      <c r="D51" s="79">
        <f>'pa mēnešiem'!D44+'pa mēnešiem'!E44+'pa mēnešiem'!F44</f>
        <v>34234.92</v>
      </c>
      <c r="E51" s="79">
        <f>'pa mēnešiem'!G44+'pa mēnešiem'!H44+'pa mēnešiem'!I44</f>
        <v>38505.93</v>
      </c>
      <c r="F51" s="79">
        <f>'pa mēnešiem'!J44+'pa mēnešiem'!K44+'pa mēnešiem'!L44</f>
        <v>39520.84</v>
      </c>
      <c r="G51" s="79">
        <f>'pa mēnešiem'!M44+'pa mēnešiem'!N44+'pa mēnešiem'!O44</f>
        <v>36735.23</v>
      </c>
    </row>
    <row r="52" spans="1:7" ht="31.5">
      <c r="A52" s="7"/>
      <c r="B52" s="14" t="s">
        <v>67</v>
      </c>
      <c r="C52" s="91">
        <f t="shared" si="1"/>
        <v>596416.72</v>
      </c>
      <c r="D52" s="79">
        <f>'pa mēnešiem'!D45+'pa mēnešiem'!E45+'pa mēnešiem'!F45</f>
        <v>128174.15</v>
      </c>
      <c r="E52" s="79">
        <f>'pa mēnešiem'!G45+'pa mēnešiem'!H45+'pa mēnešiem'!I45</f>
        <v>167390.24000000002</v>
      </c>
      <c r="F52" s="79">
        <f>'pa mēnešiem'!J45+'pa mēnešiem'!K45+'pa mēnešiem'!L45</f>
        <v>163724.59</v>
      </c>
      <c r="G52" s="79">
        <f>'pa mēnešiem'!M45+'pa mēnešiem'!N45+'pa mēnešiem'!O45</f>
        <v>137127.74</v>
      </c>
    </row>
    <row r="53" spans="1:7" ht="15.75">
      <c r="A53" s="7"/>
      <c r="B53" s="14" t="s">
        <v>61</v>
      </c>
      <c r="C53" s="91">
        <f t="shared" si="1"/>
        <v>1043977.75</v>
      </c>
      <c r="D53" s="79">
        <f>'pa mēnešiem'!D46+'pa mēnešiem'!E46+'pa mēnešiem'!F46</f>
        <v>228846.00000000003</v>
      </c>
      <c r="E53" s="79">
        <f>'pa mēnešiem'!G46+'pa mēnešiem'!H46+'pa mēnešiem'!I46</f>
        <v>267285.29000000004</v>
      </c>
      <c r="F53" s="79">
        <f>'pa mēnešiem'!J46+'pa mēnešiem'!K46+'pa mēnešiem'!L46</f>
        <v>291047.70999999996</v>
      </c>
      <c r="G53" s="79">
        <f>'pa mēnešiem'!M46+'pa mēnešiem'!N46+'pa mēnešiem'!O46</f>
        <v>256798.75</v>
      </c>
    </row>
    <row r="54" spans="1:7" ht="15.75">
      <c r="A54" s="7"/>
      <c r="B54" s="14" t="s">
        <v>68</v>
      </c>
      <c r="C54" s="91">
        <f t="shared" si="1"/>
        <v>78197.76</v>
      </c>
      <c r="D54" s="79">
        <f>'pa mēnešiem'!D47+'pa mēnešiem'!E47+'pa mēnešiem'!F47</f>
        <v>14646.59</v>
      </c>
      <c r="E54" s="79">
        <f>'pa mēnešiem'!G47+'pa mēnešiem'!H47+'pa mēnešiem'!I47</f>
        <v>20104.03</v>
      </c>
      <c r="F54" s="79">
        <f>'pa mēnešiem'!J47+'pa mēnešiem'!K47+'pa mēnešiem'!L47</f>
        <v>24638.489999999998</v>
      </c>
      <c r="G54" s="79">
        <f>'pa mēnešiem'!M47+'pa mēnešiem'!N47+'pa mēnešiem'!O47</f>
        <v>18808.65</v>
      </c>
    </row>
    <row r="55" spans="1:7" ht="15.75">
      <c r="A55" s="7"/>
      <c r="B55" s="14" t="s">
        <v>62</v>
      </c>
      <c r="C55" s="91">
        <f t="shared" si="1"/>
        <v>13617.46</v>
      </c>
      <c r="D55" s="79">
        <f>'pa mēnešiem'!D48+'pa mēnešiem'!E48+'pa mēnešiem'!F48</f>
        <v>1694.09</v>
      </c>
      <c r="E55" s="79">
        <f>'pa mēnešiem'!G48+'pa mēnešiem'!H48+'pa mēnešiem'!I48</f>
        <v>3896.73</v>
      </c>
      <c r="F55" s="79">
        <f>'pa mēnešiem'!J48+'pa mēnešiem'!K48+'pa mēnešiem'!L48</f>
        <v>5075.64</v>
      </c>
      <c r="G55" s="79">
        <f>'pa mēnešiem'!M48+'pa mēnešiem'!N48+'pa mēnešiem'!O48</f>
        <v>2951</v>
      </c>
    </row>
    <row r="56" spans="1:7" ht="15.75">
      <c r="A56" s="88" t="s">
        <v>65</v>
      </c>
      <c r="B56" s="89" t="s">
        <v>5</v>
      </c>
      <c r="C56" s="92">
        <f t="shared" si="1"/>
        <v>112715.96</v>
      </c>
      <c r="D56" s="90">
        <f>'pa mēnešiem'!D49+'pa mēnešiem'!E49+'pa mēnešiem'!F49</f>
        <v>26506.590000000004</v>
      </c>
      <c r="E56" s="90">
        <f>'pa mēnešiem'!G49+'pa mēnešiem'!H49+'pa mēnešiem'!I49</f>
        <v>28401.32</v>
      </c>
      <c r="F56" s="90">
        <f>'pa mēnešiem'!J49+'pa mēnešiem'!K49+'pa mēnešiem'!L49</f>
        <v>29909.030000000002</v>
      </c>
      <c r="G56" s="90">
        <f>'pa mēnešiem'!M49+'pa mēnešiem'!N49+'pa mēnešiem'!O49</f>
        <v>27899.02</v>
      </c>
    </row>
    <row r="57" spans="1:7" ht="38.25">
      <c r="A57" s="30"/>
      <c r="B57" s="80" t="s">
        <v>76</v>
      </c>
      <c r="C57" s="91">
        <f t="shared" si="1"/>
        <v>97604.84999999999</v>
      </c>
      <c r="D57" s="79">
        <f>'pa mēnešiem'!D50+'pa mēnešiem'!E50+'pa mēnešiem'!F50</f>
        <v>21972.73</v>
      </c>
      <c r="E57" s="79">
        <f>'pa mēnešiem'!G50+'pa mēnešiem'!H50+'pa mēnešiem'!I50</f>
        <v>24946.809999999998</v>
      </c>
      <c r="F57" s="79">
        <f>'pa mēnešiem'!J50+'pa mēnešiem'!K50+'pa mēnešiem'!L50</f>
        <v>26802.480000000003</v>
      </c>
      <c r="G57" s="79">
        <f>'pa mēnešiem'!M50+'pa mēnešiem'!N50+'pa mēnešiem'!O50</f>
        <v>23882.83</v>
      </c>
    </row>
    <row r="58" spans="1:7" ht="12.75">
      <c r="A58" s="30"/>
      <c r="B58" s="81" t="s">
        <v>69</v>
      </c>
      <c r="C58" s="91">
        <f t="shared" si="1"/>
        <v>3268.58</v>
      </c>
      <c r="D58" s="79">
        <f>'pa mēnešiem'!D51+'pa mēnešiem'!E51+'pa mēnešiem'!F51</f>
        <v>969.49</v>
      </c>
      <c r="E58" s="79">
        <f>'pa mēnešiem'!G51+'pa mēnešiem'!H51+'pa mēnešiem'!I51</f>
        <v>878.8299999999999</v>
      </c>
      <c r="F58" s="79">
        <f>'pa mēnešiem'!J51+'pa mēnešiem'!K51+'pa mēnešiem'!L51</f>
        <v>522.3100000000001</v>
      </c>
      <c r="G58" s="79">
        <f>'pa mēnešiem'!M51+'pa mēnešiem'!N51+'pa mēnešiem'!O51</f>
        <v>897.95</v>
      </c>
    </row>
    <row r="59" spans="1:7" ht="12.75">
      <c r="A59" s="30"/>
      <c r="B59" s="81" t="s">
        <v>70</v>
      </c>
      <c r="C59" s="91">
        <f t="shared" si="1"/>
        <v>665.04</v>
      </c>
      <c r="D59" s="79">
        <f>'pa mēnešiem'!D52+'pa mēnešiem'!E52+'pa mēnešiem'!F52</f>
        <v>166.26</v>
      </c>
      <c r="E59" s="79">
        <f>'pa mēnešiem'!G52+'pa mēnešiem'!H52+'pa mēnešiem'!I52</f>
        <v>166.26</v>
      </c>
      <c r="F59" s="79">
        <f>'pa mēnešiem'!J52+'pa mēnešiem'!K52+'pa mēnešiem'!L52</f>
        <v>166.26</v>
      </c>
      <c r="G59" s="79">
        <f>'pa mēnešiem'!M52+'pa mēnešiem'!N52+'pa mēnešiem'!O52</f>
        <v>166.26</v>
      </c>
    </row>
    <row r="60" spans="1:7" ht="25.5">
      <c r="A60" s="30"/>
      <c r="B60" s="81" t="s">
        <v>71</v>
      </c>
      <c r="C60" s="91">
        <f t="shared" si="1"/>
        <v>4368.14</v>
      </c>
      <c r="D60" s="79">
        <f>'pa mēnešiem'!D54+'pa mēnešiem'!E54+'pa mēnešiem'!F54</f>
        <v>1838.78</v>
      </c>
      <c r="E60" s="79">
        <f>'pa mēnešiem'!G54+'pa mēnešiem'!H54+'pa mēnešiem'!I54</f>
        <v>631.12</v>
      </c>
      <c r="F60" s="79">
        <f>'pa mēnešiem'!J54+'pa mēnešiem'!K54+'pa mēnešiem'!L54</f>
        <v>555.49</v>
      </c>
      <c r="G60" s="79">
        <f>'pa mēnešiem'!M54+'pa mēnešiem'!N54+'pa mēnešiem'!O54</f>
        <v>1342.75</v>
      </c>
    </row>
    <row r="61" spans="1:7" ht="12.75">
      <c r="A61" s="30"/>
      <c r="B61" s="81" t="s">
        <v>72</v>
      </c>
      <c r="C61" s="91">
        <f t="shared" si="1"/>
        <v>3065.2299999999996</v>
      </c>
      <c r="D61" s="79">
        <f>'pa mēnešiem'!D55+'pa mēnešiem'!E55+'pa mēnešiem'!F55</f>
        <v>767.6700000000001</v>
      </c>
      <c r="E61" s="79">
        <f>'pa mēnešiem'!G55+'pa mēnešiem'!H55+'pa mēnešiem'!I55</f>
        <v>774.2199999999999</v>
      </c>
      <c r="F61" s="79">
        <f>'pa mēnešiem'!J55+'pa mēnešiem'!K55+'pa mēnešiem'!L55</f>
        <v>767.79</v>
      </c>
      <c r="G61" s="79">
        <f>'pa mēnešiem'!M55+'pa mēnešiem'!N55+'pa mēnešiem'!O55</f>
        <v>755.55</v>
      </c>
    </row>
    <row r="62" spans="1:7" ht="38.25">
      <c r="A62" s="30"/>
      <c r="B62" s="81" t="s">
        <v>73</v>
      </c>
      <c r="C62" s="91">
        <f t="shared" si="1"/>
        <v>3744.12</v>
      </c>
      <c r="D62" s="79">
        <f>'pa mēnešiem'!D56+'pa mēnešiem'!E56+'pa mēnešiem'!F56</f>
        <v>791.6600000000001</v>
      </c>
      <c r="E62" s="79">
        <f>'pa mēnešiem'!G56+'pa mēnešiem'!H56+'pa mēnešiem'!I56</f>
        <v>1004.0799999999999</v>
      </c>
      <c r="F62" s="79">
        <f>'pa mēnešiem'!J56+'pa mēnešiem'!K56+'pa mēnešiem'!L56</f>
        <v>1094.7</v>
      </c>
      <c r="G62" s="79">
        <f>'pa mēnešiem'!M56+'pa mēnešiem'!N56+'pa mēnešiem'!O56</f>
        <v>853.68</v>
      </c>
    </row>
    <row r="63" spans="1:7" ht="15.75">
      <c r="A63" s="88" t="s">
        <v>74</v>
      </c>
      <c r="B63" s="89" t="s">
        <v>8</v>
      </c>
      <c r="C63" s="92">
        <f t="shared" si="1"/>
        <v>3072780.2600000002</v>
      </c>
      <c r="D63" s="90">
        <f>'pa mēnešiem'!D57+'pa mēnešiem'!E57+'pa mēnešiem'!F57</f>
        <v>779589.6499999999</v>
      </c>
      <c r="E63" s="90">
        <f>'pa mēnešiem'!G57+'pa mēnešiem'!H57+'pa mēnešiem'!I57</f>
        <v>764496.16</v>
      </c>
      <c r="F63" s="90">
        <f>'pa mēnešiem'!J57+'pa mēnešiem'!K57+'pa mēnešiem'!L57</f>
        <v>764369.68</v>
      </c>
      <c r="G63" s="90">
        <f>'pa mēnešiem'!M57+'pa mēnešiem'!N57+'pa mēnešiem'!O57</f>
        <v>764324.77</v>
      </c>
    </row>
    <row r="64" spans="1:7" ht="25.5">
      <c r="A64" s="107"/>
      <c r="B64" s="109" t="s">
        <v>117</v>
      </c>
      <c r="C64" s="91">
        <f t="shared" si="1"/>
        <v>6000</v>
      </c>
      <c r="D64" s="110">
        <f>'pa mēnešiem'!D58+'pa mēnešiem'!E58+'pa mēnešiem'!F58</f>
        <v>1500</v>
      </c>
      <c r="E64" s="110">
        <f>'pa mēnešiem'!G58+'pa mēnešiem'!H58+'pa mēnešiem'!I58</f>
        <v>1500</v>
      </c>
      <c r="F64" s="110">
        <f>'pa mēnešiem'!J58+'pa mēnešiem'!K58+'pa mēnešiem'!L58</f>
        <v>1500</v>
      </c>
      <c r="G64" s="110">
        <f>'pa mēnešiem'!M58+'pa mēnešiem'!N58+'pa mēnešiem'!O58</f>
        <v>1500</v>
      </c>
    </row>
    <row r="65" spans="1:7" ht="12.75">
      <c r="A65" s="107"/>
      <c r="B65" s="109" t="s">
        <v>103</v>
      </c>
      <c r="C65" s="91">
        <f t="shared" si="1"/>
        <v>0</v>
      </c>
      <c r="D65" s="110">
        <f>'pa mēnešiem'!D59+'pa mēnešiem'!E59+'pa mēnešiem'!F59</f>
        <v>0</v>
      </c>
      <c r="E65" s="110">
        <f>'pa mēnešiem'!G59+'pa mēnešiem'!H59+'pa mēnešiem'!I59</f>
        <v>0</v>
      </c>
      <c r="F65" s="110">
        <f>'pa mēnešiem'!J59+'pa mēnešiem'!K59+'pa mēnešiem'!L59</f>
        <v>0</v>
      </c>
      <c r="G65" s="110">
        <f>'pa mēnešiem'!M59+'pa mēnešiem'!N59+'pa mēnešiem'!O59</f>
        <v>0</v>
      </c>
    </row>
    <row r="66" spans="1:7" ht="12.75">
      <c r="A66" s="107"/>
      <c r="B66" s="109" t="s">
        <v>104</v>
      </c>
      <c r="C66" s="91">
        <f t="shared" si="1"/>
        <v>3380.2599999999998</v>
      </c>
      <c r="D66" s="110">
        <f>'pa mēnešiem'!D60+'pa mēnešiem'!E60+'pa mēnešiem'!F60</f>
        <v>989.6500000000001</v>
      </c>
      <c r="E66" s="110">
        <f>'pa mēnešiem'!G60+'pa mēnešiem'!H60+'pa mēnešiem'!I60</f>
        <v>896.1599999999999</v>
      </c>
      <c r="F66" s="110">
        <f>'pa mēnešiem'!J60+'pa mēnešiem'!K60+'pa mēnešiem'!L60</f>
        <v>769.6800000000001</v>
      </c>
      <c r="G66" s="110">
        <f>'pa mēnešiem'!M60+'pa mēnešiem'!N60+'pa mēnešiem'!O60</f>
        <v>724.77</v>
      </c>
    </row>
    <row r="67" spans="1:7" ht="25.5">
      <c r="A67" s="107"/>
      <c r="B67" s="109" t="s">
        <v>142</v>
      </c>
      <c r="C67" s="91">
        <f t="shared" si="1"/>
        <v>3044400</v>
      </c>
      <c r="D67" s="110">
        <f>'pa mēnešiem'!D61+'pa mēnešiem'!E61+'pa mēnešiem'!F61</f>
        <v>761100</v>
      </c>
      <c r="E67" s="110">
        <f>'pa mēnešiem'!G61+'pa mēnešiem'!H61+'pa mēnešiem'!I61</f>
        <v>761100</v>
      </c>
      <c r="F67" s="110">
        <f>'pa mēnešiem'!J61+'pa mēnešiem'!K61+'pa mēnešiem'!L61</f>
        <v>761100</v>
      </c>
      <c r="G67" s="110">
        <f>'pa mēnešiem'!M61+'pa mēnešiem'!N61+'pa mēnešiem'!O61</f>
        <v>761100</v>
      </c>
    </row>
    <row r="68" spans="1:7" ht="31.5">
      <c r="A68" s="4"/>
      <c r="B68" s="14" t="s">
        <v>105</v>
      </c>
      <c r="C68" s="91">
        <f t="shared" si="1"/>
        <v>19000</v>
      </c>
      <c r="D68" s="79">
        <f>'pa mēnešiem'!D62+'pa mēnešiem'!E62+'pa mēnešiem'!F62</f>
        <v>16000</v>
      </c>
      <c r="E68" s="79">
        <f>'pa mēnešiem'!G62+'pa mēnešiem'!H62+'pa mēnešiem'!I62</f>
        <v>1000</v>
      </c>
      <c r="F68" s="79">
        <f>'pa mēnešiem'!J62+'pa mēnešiem'!K62+'pa mēnešiem'!L62</f>
        <v>1000</v>
      </c>
      <c r="G68" s="79">
        <f>'pa mēnešiem'!M62+'pa mēnešiem'!N62+'pa mēnešiem'!O62</f>
        <v>1000</v>
      </c>
    </row>
    <row r="69" spans="1:7" ht="12.75">
      <c r="A69" s="85" t="s">
        <v>9</v>
      </c>
      <c r="B69" s="86" t="s">
        <v>106</v>
      </c>
      <c r="C69" s="83">
        <f t="shared" si="1"/>
        <v>5066599.930000001</v>
      </c>
      <c r="D69" s="83">
        <f>'pa mēnešiem'!D63+'pa mēnešiem'!E63+'pa mēnešiem'!F63</f>
        <v>1220290.0399999998</v>
      </c>
      <c r="E69" s="83">
        <f>'pa mēnešiem'!G63+'pa mēnešiem'!H63+'pa mēnešiem'!I63</f>
        <v>1282711.04</v>
      </c>
      <c r="F69" s="83">
        <f>'pa mēnešiem'!J63+'pa mēnešiem'!K63+'pa mēnešiem'!L63</f>
        <v>1263901.6200000003</v>
      </c>
      <c r="G69" s="83">
        <f>'pa mēnešiem'!M63+'pa mēnešiem'!N63+'pa mēnešiem'!O63</f>
        <v>1299697.2300000002</v>
      </c>
    </row>
    <row r="70" spans="1:7" ht="12.75">
      <c r="A70" s="85"/>
      <c r="B70" s="86" t="s">
        <v>10</v>
      </c>
      <c r="C70" s="83">
        <f t="shared" si="1"/>
        <v>2449884.9299999997</v>
      </c>
      <c r="D70" s="83">
        <f>'pa mēnešiem'!D64+'pa mēnešiem'!E64+'pa mēnešiem'!F64</f>
        <v>554546.5599999999</v>
      </c>
      <c r="E70" s="83">
        <f>'pa mēnešiem'!G64+'pa mēnešiem'!H64+'pa mēnešiem'!I64</f>
        <v>629315.41</v>
      </c>
      <c r="F70" s="83">
        <f>'pa mēnešiem'!J64+'pa mēnešiem'!K64+'pa mēnešiem'!L64</f>
        <v>611762.69</v>
      </c>
      <c r="G70" s="83">
        <f>'pa mēnešiem'!M64+'pa mēnešiem'!N64+'pa mēnešiem'!O64</f>
        <v>654260.27</v>
      </c>
    </row>
    <row r="71" spans="1:7" ht="15.75">
      <c r="A71" s="4"/>
      <c r="B71" s="15" t="s">
        <v>80</v>
      </c>
      <c r="C71" s="91">
        <f t="shared" si="1"/>
        <v>1971229</v>
      </c>
      <c r="D71" s="79">
        <f>'pa mēnešiem'!D65+'pa mēnešiem'!E65+'pa mēnešiem'!F65</f>
        <v>446127.67999999993</v>
      </c>
      <c r="E71" s="79">
        <f>'pa mēnešiem'!G65+'pa mēnešiem'!H65+'pa mēnešiem'!I65</f>
        <v>506381.41</v>
      </c>
      <c r="F71" s="79">
        <f>'pa mēnešiem'!J65+'pa mēnešiem'!K65+'pa mēnešiem'!L65</f>
        <v>492236.26</v>
      </c>
      <c r="G71" s="79">
        <f>'pa mēnešiem'!M65+'pa mēnešiem'!N65+'pa mēnešiem'!O65</f>
        <v>526483.65</v>
      </c>
    </row>
    <row r="72" spans="1:7" ht="31.5">
      <c r="A72" s="4"/>
      <c r="B72" s="15" t="s">
        <v>11</v>
      </c>
      <c r="C72" s="91">
        <f t="shared" si="1"/>
        <v>474869.05000000005</v>
      </c>
      <c r="D72" s="79">
        <f>'pa mēnešiem'!D66+'pa mēnešiem'!E66+'pa mēnešiem'!F66</f>
        <v>107472.16</v>
      </c>
      <c r="E72" s="79">
        <f>'pa mēnešiem'!G66+'pa mēnešiem'!H66+'pa mēnešiem'!I66</f>
        <v>121987.28</v>
      </c>
      <c r="F72" s="79">
        <f>'pa mēnešiem'!J66+'pa mēnešiem'!K66+'pa mēnešiem'!L66</f>
        <v>118579.70999999999</v>
      </c>
      <c r="G72" s="79">
        <f>'pa mēnešiem'!M66+'pa mēnešiem'!N66+'pa mēnešiem'!O66</f>
        <v>126829.9</v>
      </c>
    </row>
    <row r="73" spans="1:7" ht="15.75">
      <c r="A73" s="4"/>
      <c r="B73" s="15" t="s">
        <v>99</v>
      </c>
      <c r="C73" s="91">
        <f t="shared" si="1"/>
        <v>3786.88</v>
      </c>
      <c r="D73" s="79">
        <f>'pa mēnešiem'!D67+'pa mēnešiem'!E67+'pa mēnešiem'!F67</f>
        <v>946.72</v>
      </c>
      <c r="E73" s="79">
        <f>'pa mēnešiem'!G67+'pa mēnešiem'!H67+'pa mēnešiem'!I67</f>
        <v>946.72</v>
      </c>
      <c r="F73" s="79">
        <f>'pa mēnešiem'!J67+'pa mēnešiem'!K67+'pa mēnešiem'!L67</f>
        <v>946.72</v>
      </c>
      <c r="G73" s="79">
        <f>'pa mēnešiem'!M67+'pa mēnešiem'!N67+'pa mēnešiem'!O67</f>
        <v>946.72</v>
      </c>
    </row>
    <row r="74" spans="1:7" ht="15.75">
      <c r="A74" s="111"/>
      <c r="B74" s="18" t="s">
        <v>12</v>
      </c>
      <c r="C74" s="82">
        <f t="shared" si="1"/>
        <v>177671.02</v>
      </c>
      <c r="D74" s="82">
        <f>'pa mēnešiem'!D68+'pa mēnešiem'!E68+'pa mēnešiem'!F68</f>
        <v>51890.479999999996</v>
      </c>
      <c r="E74" s="82">
        <f>'pa mēnešiem'!G68+'pa mēnešiem'!H68+'pa mēnešiem'!I68</f>
        <v>43328.86000000001</v>
      </c>
      <c r="F74" s="82">
        <f>'pa mēnešiem'!J68+'pa mēnešiem'!K68+'pa mēnešiem'!L68</f>
        <v>38360.71</v>
      </c>
      <c r="G74" s="82">
        <f>'pa mēnešiem'!M68+'pa mēnešiem'!N68+'pa mēnešiem'!O68</f>
        <v>44090.97</v>
      </c>
    </row>
    <row r="75" spans="1:7" ht="15.75">
      <c r="A75" s="4"/>
      <c r="B75" s="10" t="s">
        <v>13</v>
      </c>
      <c r="C75" s="91">
        <f t="shared" si="1"/>
        <v>24663.45</v>
      </c>
      <c r="D75" s="79">
        <f>'pa mēnešiem'!D69+'pa mēnešiem'!E69+'pa mēnešiem'!F69</f>
        <v>13563.189999999999</v>
      </c>
      <c r="E75" s="79">
        <f>'pa mēnešiem'!G69+'pa mēnešiem'!H69+'pa mēnešiem'!I69</f>
        <v>5662.63</v>
      </c>
      <c r="F75" s="79">
        <f>'pa mēnešiem'!J69+'pa mēnešiem'!K69+'pa mēnešiem'!L69</f>
        <v>76.06</v>
      </c>
      <c r="G75" s="79">
        <f>'pa mēnešiem'!M69+'pa mēnešiem'!N69+'pa mēnešiem'!O69</f>
        <v>5361.57</v>
      </c>
    </row>
    <row r="76" spans="1:7" ht="15.75">
      <c r="A76" s="4"/>
      <c r="B76" s="10" t="s">
        <v>81</v>
      </c>
      <c r="C76" s="91">
        <f t="shared" si="1"/>
        <v>3131.91</v>
      </c>
      <c r="D76" s="79">
        <f>'pa mēnešiem'!D70+'pa mēnešiem'!E70+'pa mēnešiem'!F70</f>
        <v>675.02</v>
      </c>
      <c r="E76" s="79">
        <f>'pa mēnešiem'!G70+'pa mēnešiem'!H70+'pa mēnešiem'!I70</f>
        <v>705.99</v>
      </c>
      <c r="F76" s="79">
        <f>'pa mēnešiem'!J70+'pa mēnešiem'!K70+'pa mēnešiem'!L70</f>
        <v>786.8499999999999</v>
      </c>
      <c r="G76" s="79">
        <f>'pa mēnešiem'!M70+'pa mēnešiem'!N70+'pa mēnešiem'!O70</f>
        <v>964.05</v>
      </c>
    </row>
    <row r="77" spans="1:7" ht="15.75">
      <c r="A77" s="4"/>
      <c r="B77" s="10" t="s">
        <v>82</v>
      </c>
      <c r="C77" s="91">
        <f t="shared" si="1"/>
        <v>7216.689999999999</v>
      </c>
      <c r="D77" s="79">
        <f>'pa mēnešiem'!D71+'pa mēnešiem'!E71+'pa mēnešiem'!F71</f>
        <v>1775.35</v>
      </c>
      <c r="E77" s="79">
        <f>'pa mēnešiem'!G71+'pa mēnešiem'!H71+'pa mēnešiem'!I71</f>
        <v>1823.2199999999998</v>
      </c>
      <c r="F77" s="79">
        <f>'pa mēnešiem'!J71+'pa mēnešiem'!K71+'pa mēnešiem'!L71</f>
        <v>1830.2199999999998</v>
      </c>
      <c r="G77" s="79">
        <f>'pa mēnešiem'!M71+'pa mēnešiem'!N71+'pa mēnešiem'!O71</f>
        <v>1787.8999999999999</v>
      </c>
    </row>
    <row r="78" spans="1:7" ht="15.75">
      <c r="A78" s="4"/>
      <c r="B78" s="10" t="s">
        <v>14</v>
      </c>
      <c r="C78" s="91">
        <f t="shared" si="1"/>
        <v>27635.11</v>
      </c>
      <c r="D78" s="79">
        <f>'pa mēnešiem'!D72+'pa mēnešiem'!E72+'pa mēnešiem'!F72</f>
        <v>9358.01</v>
      </c>
      <c r="E78" s="79">
        <f>'pa mēnešiem'!G72+'pa mēnešiem'!H72+'pa mēnešiem'!I72</f>
        <v>6096.99</v>
      </c>
      <c r="F78" s="79">
        <f>'pa mēnešiem'!J72+'pa mēnešiem'!K72+'pa mēnešiem'!L72</f>
        <v>4799.6</v>
      </c>
      <c r="G78" s="79">
        <f>'pa mēnešiem'!M72+'pa mēnešiem'!N72+'pa mēnešiem'!O72</f>
        <v>7380.51</v>
      </c>
    </row>
    <row r="79" spans="1:7" ht="15.75">
      <c r="A79" s="4"/>
      <c r="B79" s="10" t="s">
        <v>97</v>
      </c>
      <c r="C79" s="91">
        <f t="shared" si="1"/>
        <v>4939.96</v>
      </c>
      <c r="D79" s="79">
        <f>'pa mēnešiem'!D73+'pa mēnešiem'!E73+'pa mēnešiem'!F73</f>
        <v>1142.23</v>
      </c>
      <c r="E79" s="79">
        <f>'pa mēnešiem'!G73+'pa mēnešiem'!H73+'pa mēnešiem'!I73</f>
        <v>1198.4099999999999</v>
      </c>
      <c r="F79" s="79">
        <f>'pa mēnešiem'!J73+'pa mēnešiem'!K73+'pa mēnešiem'!L73</f>
        <v>1216.0500000000002</v>
      </c>
      <c r="G79" s="79">
        <f>'pa mēnešiem'!M73+'pa mēnešiem'!N73+'pa mēnešiem'!O73</f>
        <v>1383.27</v>
      </c>
    </row>
    <row r="80" spans="1:7" ht="15.75">
      <c r="A80" s="4"/>
      <c r="B80" s="10" t="s">
        <v>15</v>
      </c>
      <c r="C80" s="91">
        <f t="shared" si="1"/>
        <v>16419.850000000002</v>
      </c>
      <c r="D80" s="79">
        <f>'pa mēnešiem'!D74+'pa mēnešiem'!E74+'pa mēnešiem'!F74</f>
        <v>4136.71</v>
      </c>
      <c r="E80" s="79">
        <f>'pa mēnešiem'!G74+'pa mēnešiem'!H74+'pa mēnešiem'!I74</f>
        <v>4176.92</v>
      </c>
      <c r="F80" s="79">
        <f>'pa mēnešiem'!J74+'pa mēnešiem'!K74+'pa mēnešiem'!L74</f>
        <v>4253.24</v>
      </c>
      <c r="G80" s="79">
        <f>'pa mēnešiem'!M74+'pa mēnešiem'!N74+'pa mēnešiem'!O74</f>
        <v>3852.98</v>
      </c>
    </row>
    <row r="81" spans="1:7" ht="15.75">
      <c r="A81" s="4"/>
      <c r="B81" s="10" t="s">
        <v>94</v>
      </c>
      <c r="C81" s="91">
        <f t="shared" si="1"/>
        <v>5775.759999999999</v>
      </c>
      <c r="D81" s="79">
        <f>'pa mēnešiem'!D75+'pa mēnešiem'!E75+'pa mēnešiem'!F75</f>
        <v>1146.09</v>
      </c>
      <c r="E81" s="79">
        <f>'pa mēnešiem'!G75+'pa mēnešiem'!H75+'pa mēnešiem'!I75</f>
        <v>1492.27</v>
      </c>
      <c r="F81" s="79">
        <f>'pa mēnešiem'!J75+'pa mēnešiem'!K75+'pa mēnešiem'!L75</f>
        <v>1608.04</v>
      </c>
      <c r="G81" s="79">
        <f>'pa mēnešiem'!M75+'pa mēnešiem'!N75+'pa mēnešiem'!O75</f>
        <v>1529.36</v>
      </c>
    </row>
    <row r="82" spans="1:7" ht="31.5">
      <c r="A82" s="4"/>
      <c r="B82" s="137" t="s">
        <v>95</v>
      </c>
      <c r="C82" s="91">
        <f t="shared" si="1"/>
        <v>87888.29</v>
      </c>
      <c r="D82" s="79">
        <f>'pa mēnešiem'!D76+'pa mēnešiem'!E76+'pa mēnešiem'!F76</f>
        <v>20093.879999999997</v>
      </c>
      <c r="E82" s="79">
        <f>'pa mēnešiem'!G76+'pa mēnešiem'!H76+'pa mēnešiem'!I76</f>
        <v>22172.43</v>
      </c>
      <c r="F82" s="79">
        <f>'pa mēnešiem'!J76+'pa mēnešiem'!K76+'pa mēnešiem'!L76</f>
        <v>23790.65</v>
      </c>
      <c r="G82" s="79">
        <f>'pa mēnešiem'!M76+'pa mēnešiem'!N76+'pa mēnešiem'!O76</f>
        <v>21831.33</v>
      </c>
    </row>
    <row r="83" spans="1:7" ht="15.75">
      <c r="A83" s="8"/>
      <c r="B83" s="100"/>
      <c r="C83" s="135"/>
      <c r="D83" s="136"/>
      <c r="E83" s="136"/>
      <c r="F83" s="136"/>
      <c r="G83" s="136"/>
    </row>
    <row r="84" spans="1:7" ht="31.5">
      <c r="A84" s="111"/>
      <c r="B84" s="18" t="s">
        <v>16</v>
      </c>
      <c r="C84" s="82">
        <f>SUM(D84:G84)</f>
        <v>1256453.32</v>
      </c>
      <c r="D84" s="83">
        <f>'pa mēnešiem'!D78+'pa mēnešiem'!E78+'pa mēnešiem'!F78</f>
        <v>311483.87</v>
      </c>
      <c r="E84" s="83">
        <f>'pa mēnešiem'!G78+'pa mēnešiem'!H78+'pa mēnešiem'!I78</f>
        <v>312700.81000000006</v>
      </c>
      <c r="F84" s="83">
        <f>'pa mēnešiem'!J78+'pa mēnešiem'!K78+'pa mēnešiem'!L78</f>
        <v>323501.32</v>
      </c>
      <c r="G84" s="83">
        <f>'pa mēnešiem'!M78+'pa mēnešiem'!N78+'pa mēnešiem'!O78</f>
        <v>308767.32</v>
      </c>
    </row>
    <row r="85" spans="1:7" ht="31.5">
      <c r="A85" s="4"/>
      <c r="B85" s="61" t="s">
        <v>17</v>
      </c>
      <c r="C85" s="78"/>
      <c r="D85" s="79">
        <f>'pa mēnešiem'!D79+'pa mēnešiem'!E79+'pa mēnešiem'!F79</f>
        <v>0</v>
      </c>
      <c r="E85" s="79">
        <f>'pa mēnešiem'!G79+'pa mēnešiem'!H79+'pa mēnešiem'!I79</f>
        <v>0</v>
      </c>
      <c r="F85" s="79">
        <f>'pa mēnešiem'!J79+'pa mēnešiem'!K79+'pa mēnešiem'!L79</f>
        <v>0</v>
      </c>
      <c r="G85" s="79">
        <f>'pa mēnešiem'!M79+'pa mēnešiem'!N79+'pa mēnešiem'!O79</f>
        <v>0</v>
      </c>
    </row>
    <row r="86" spans="1:7" ht="15.75">
      <c r="A86" s="4"/>
      <c r="B86" s="15" t="s">
        <v>18</v>
      </c>
      <c r="C86" s="78">
        <f>SUM(D86:G86)</f>
        <v>1233866.7000000002</v>
      </c>
      <c r="D86" s="79">
        <f>'pa mēnešiem'!D80+'pa mēnešiem'!E80+'pa mēnešiem'!F80</f>
        <v>303261.75</v>
      </c>
      <c r="E86" s="79">
        <f>'pa mēnešiem'!G80+'pa mēnešiem'!H80+'pa mēnešiem'!I80</f>
        <v>308280.91000000003</v>
      </c>
      <c r="F86" s="79">
        <f>'pa mēnešiem'!J80+'pa mēnešiem'!K80+'pa mēnešiem'!L80</f>
        <v>319987.65</v>
      </c>
      <c r="G86" s="79">
        <f>'pa mēnešiem'!M80+'pa mēnešiem'!N80+'pa mēnešiem'!O80</f>
        <v>302336.39</v>
      </c>
    </row>
    <row r="87" spans="1:7" ht="15.75">
      <c r="A87" s="4"/>
      <c r="B87" s="15" t="s">
        <v>19</v>
      </c>
      <c r="C87" s="78">
        <f>SUM(D87:G87)</f>
        <v>7321.200000000001</v>
      </c>
      <c r="D87" s="79">
        <f>'pa mēnešiem'!D81+'pa mēnešiem'!E81+'pa mēnešiem'!F81</f>
        <v>4354</v>
      </c>
      <c r="E87" s="79">
        <f>'pa mēnešiem'!G81+'pa mēnešiem'!H81+'pa mēnešiem'!I81</f>
        <v>429.6</v>
      </c>
      <c r="F87" s="79">
        <f>'pa mēnešiem'!J81+'pa mēnešiem'!K81+'pa mēnešiem'!L81</f>
        <v>0</v>
      </c>
      <c r="G87" s="79">
        <f>'pa mēnešiem'!M81+'pa mēnešiem'!N81+'pa mēnešiem'!O81</f>
        <v>2537.6</v>
      </c>
    </row>
    <row r="88" spans="1:7" ht="15.75">
      <c r="A88" s="4"/>
      <c r="B88" s="15" t="s">
        <v>20</v>
      </c>
      <c r="C88" s="78">
        <f>SUM(D88:G88)</f>
        <v>15265.42</v>
      </c>
      <c r="D88" s="79">
        <f>'pa mēnešiem'!D82+'pa mēnešiem'!E82+'pa mēnešiem'!F82</f>
        <v>3868.12</v>
      </c>
      <c r="E88" s="79">
        <f>'pa mēnešiem'!G82+'pa mēnešiem'!H82+'pa mēnešiem'!I82</f>
        <v>3990.3</v>
      </c>
      <c r="F88" s="79">
        <f>'pa mēnešiem'!J82+'pa mēnešiem'!K82+'pa mēnešiem'!L82</f>
        <v>3513.67</v>
      </c>
      <c r="G88" s="79">
        <f>'pa mēnešiem'!M82+'pa mēnešiem'!N82+'pa mēnešiem'!O82</f>
        <v>3893.3300000000004</v>
      </c>
    </row>
    <row r="89" spans="1:7" ht="15.75">
      <c r="A89" s="4"/>
      <c r="B89" s="16"/>
      <c r="C89" s="82"/>
      <c r="D89" s="79"/>
      <c r="E89" s="79"/>
      <c r="F89" s="79"/>
      <c r="G89" s="79"/>
    </row>
    <row r="90" spans="1:7" ht="15.75">
      <c r="A90" s="111"/>
      <c r="B90" s="18" t="s">
        <v>21</v>
      </c>
      <c r="C90" s="82">
        <f aca="true" t="shared" si="2" ref="C90:C100">SUM(D90:G90)</f>
        <v>19801.42</v>
      </c>
      <c r="D90" s="82">
        <f>'pa mēnešiem'!D84+'pa mēnešiem'!E84+'pa mēnešiem'!F84</f>
        <v>5554.55</v>
      </c>
      <c r="E90" s="82">
        <f>'pa mēnešiem'!G84+'pa mēnešiem'!H84+'pa mēnešiem'!I84</f>
        <v>3254.1099999999997</v>
      </c>
      <c r="F90" s="82">
        <f>'pa mēnešiem'!J84+'pa mēnešiem'!K84+'pa mēnešiem'!L84</f>
        <v>5182.24</v>
      </c>
      <c r="G90" s="82">
        <f>'pa mēnešiem'!M84+'pa mēnešiem'!N84+'pa mēnešiem'!O84</f>
        <v>5810.52</v>
      </c>
    </row>
    <row r="91" spans="1:7" ht="15.75">
      <c r="A91" s="4"/>
      <c r="B91" s="15" t="s">
        <v>22</v>
      </c>
      <c r="C91" s="78">
        <f t="shared" si="2"/>
        <v>1320</v>
      </c>
      <c r="D91" s="79">
        <f>'pa mēnešiem'!D85+'pa mēnešiem'!E85+'pa mēnešiem'!F85</f>
        <v>600</v>
      </c>
      <c r="E91" s="79">
        <f>'pa mēnešiem'!G85+'pa mēnešiem'!H85+'pa mēnešiem'!I85</f>
        <v>0</v>
      </c>
      <c r="F91" s="79">
        <f>'pa mēnešiem'!J85+'pa mēnešiem'!K85+'pa mēnešiem'!L85</f>
        <v>255</v>
      </c>
      <c r="G91" s="79">
        <f>'pa mēnešiem'!M85+'pa mēnešiem'!N85+'pa mēnešiem'!O85</f>
        <v>465</v>
      </c>
    </row>
    <row r="92" spans="1:7" ht="31.5">
      <c r="A92" s="4"/>
      <c r="B92" s="15" t="s">
        <v>88</v>
      </c>
      <c r="C92" s="78">
        <f t="shared" si="2"/>
        <v>3500</v>
      </c>
      <c r="D92" s="79">
        <f>'pa mēnešiem'!D86+'pa mēnešiem'!E86+'pa mēnešiem'!F86</f>
        <v>1500</v>
      </c>
      <c r="E92" s="79">
        <f>'pa mēnešiem'!G86+'pa mēnešiem'!H86+'pa mēnešiem'!I86</f>
        <v>0</v>
      </c>
      <c r="F92" s="79">
        <f>'pa mēnešiem'!J86+'pa mēnešiem'!K86+'pa mēnešiem'!L86</f>
        <v>0</v>
      </c>
      <c r="G92" s="79">
        <f>'pa mēnešiem'!M86+'pa mēnešiem'!N86+'pa mēnešiem'!O86</f>
        <v>2000</v>
      </c>
    </row>
    <row r="93" spans="1:7" ht="15.75">
      <c r="A93" s="4"/>
      <c r="B93" s="15" t="s">
        <v>83</v>
      </c>
      <c r="C93" s="78">
        <f t="shared" si="2"/>
        <v>4267.32</v>
      </c>
      <c r="D93" s="79">
        <f>'pa mēnešiem'!D87+'pa mēnešiem'!E87+'pa mēnešiem'!F87</f>
        <v>1220.3200000000002</v>
      </c>
      <c r="E93" s="79">
        <f>'pa mēnešiem'!G87+'pa mēnešiem'!H87+'pa mēnešiem'!I87</f>
        <v>1014</v>
      </c>
      <c r="F93" s="79">
        <f>'pa mēnešiem'!J87+'pa mēnešiem'!K87+'pa mēnešiem'!L87</f>
        <v>1014</v>
      </c>
      <c r="G93" s="79">
        <f>'pa mēnešiem'!M87+'pa mēnešiem'!N87+'pa mēnešiem'!O87</f>
        <v>1019</v>
      </c>
    </row>
    <row r="94" spans="1:7" ht="15.75" customHeight="1">
      <c r="A94" s="4"/>
      <c r="B94" s="15" t="s">
        <v>100</v>
      </c>
      <c r="C94" s="78">
        <f t="shared" si="2"/>
        <v>350</v>
      </c>
      <c r="D94" s="79">
        <f>'pa mēnešiem'!D88+'pa mēnešiem'!E88+'pa mēnešiem'!F88</f>
        <v>0</v>
      </c>
      <c r="E94" s="79">
        <f>'pa mēnešiem'!G88+'pa mēnešiem'!H88+'pa mēnešiem'!I88</f>
        <v>350</v>
      </c>
      <c r="F94" s="79">
        <f>'pa mēnešiem'!J88+'pa mēnešiem'!K88+'pa mēnešiem'!L88</f>
        <v>0</v>
      </c>
      <c r="G94" s="79">
        <f>'pa mēnešiem'!M88+'pa mēnešiem'!N88+'pa mēnešiem'!O88</f>
        <v>0</v>
      </c>
    </row>
    <row r="95" spans="1:7" ht="15.75" customHeight="1">
      <c r="A95" s="4"/>
      <c r="B95" s="15" t="s">
        <v>92</v>
      </c>
      <c r="C95" s="78">
        <f t="shared" si="2"/>
        <v>390</v>
      </c>
      <c r="D95" s="79">
        <f>'pa mēnešiem'!D89+'pa mēnešiem'!E89+'pa mēnešiem'!F89</f>
        <v>60</v>
      </c>
      <c r="E95" s="79">
        <f>'pa mēnešiem'!G89+'pa mēnešiem'!H89+'pa mēnešiem'!I89</f>
        <v>60</v>
      </c>
      <c r="F95" s="79">
        <f>'pa mēnešiem'!J89+'pa mēnešiem'!K89+'pa mēnešiem'!L89</f>
        <v>60</v>
      </c>
      <c r="G95" s="79">
        <f>'pa mēnešiem'!M89+'pa mēnešiem'!N89+'pa mēnešiem'!O89</f>
        <v>210</v>
      </c>
    </row>
    <row r="96" spans="1:7" ht="15.75" customHeight="1">
      <c r="A96" s="4"/>
      <c r="B96" s="15" t="s">
        <v>93</v>
      </c>
      <c r="C96" s="78">
        <f t="shared" si="2"/>
        <v>8474.1</v>
      </c>
      <c r="D96" s="79">
        <f>'pa mēnešiem'!D90+'pa mēnešiem'!E90+'pa mēnešiem'!F90</f>
        <v>2174.23</v>
      </c>
      <c r="E96" s="79">
        <f>'pa mēnešiem'!G90+'pa mēnešiem'!H90+'pa mēnešiem'!I90</f>
        <v>1830.11</v>
      </c>
      <c r="F96" s="79">
        <f>'pa mēnešiem'!J90+'pa mēnešiem'!K90+'pa mēnešiem'!L90</f>
        <v>2353.24</v>
      </c>
      <c r="G96" s="79">
        <f>'pa mēnešiem'!M90+'pa mēnešiem'!N90+'pa mēnešiem'!O90</f>
        <v>2116.52</v>
      </c>
    </row>
    <row r="97" spans="1:7" ht="15.75">
      <c r="A97" s="4"/>
      <c r="B97" s="15" t="s">
        <v>23</v>
      </c>
      <c r="C97" s="78">
        <f t="shared" si="2"/>
        <v>0</v>
      </c>
      <c r="D97" s="79">
        <f>'pa mēnešiem'!D91+'pa mēnešiem'!E91+'pa mēnešiem'!F91</f>
        <v>0</v>
      </c>
      <c r="E97" s="79">
        <f>'pa mēnešiem'!G91+'pa mēnešiem'!H91+'pa mēnešiem'!I91</f>
        <v>0</v>
      </c>
      <c r="F97" s="79">
        <f>'pa mēnešiem'!J91+'pa mēnešiem'!K91+'pa mēnešiem'!L91</f>
        <v>0</v>
      </c>
      <c r="G97" s="79">
        <f>'pa mēnešiem'!M91+'pa mēnešiem'!N91+'pa mēnešiem'!O91</f>
        <v>0</v>
      </c>
    </row>
    <row r="98" spans="1:7" ht="15.75">
      <c r="A98" s="4"/>
      <c r="B98" s="15" t="s">
        <v>24</v>
      </c>
      <c r="C98" s="78">
        <f t="shared" si="2"/>
        <v>0</v>
      </c>
      <c r="D98" s="79">
        <f>'pa mēnešiem'!D92+'pa mēnešiem'!E92+'pa mēnešiem'!F92</f>
        <v>0</v>
      </c>
      <c r="E98" s="79">
        <f>'pa mēnešiem'!G92+'pa mēnešiem'!H92+'pa mēnešiem'!I92</f>
        <v>0</v>
      </c>
      <c r="F98" s="79">
        <f>'pa mēnešiem'!J92+'pa mēnešiem'!K92+'pa mēnešiem'!L92</f>
        <v>0</v>
      </c>
      <c r="G98" s="79">
        <f>'pa mēnešiem'!M92+'pa mēnešiem'!N92+'pa mēnešiem'!O92</f>
        <v>0</v>
      </c>
    </row>
    <row r="99" spans="1:7" ht="15.75">
      <c r="A99" s="4"/>
      <c r="B99" s="15" t="s">
        <v>25</v>
      </c>
      <c r="C99" s="78">
        <f t="shared" si="2"/>
        <v>0</v>
      </c>
      <c r="D99" s="79">
        <f>'pa mēnešiem'!D93+'pa mēnešiem'!E93+'pa mēnešiem'!F93</f>
        <v>0</v>
      </c>
      <c r="E99" s="79">
        <f>'pa mēnešiem'!G93+'pa mēnešiem'!H93+'pa mēnešiem'!I93</f>
        <v>0</v>
      </c>
      <c r="F99" s="79">
        <f>'pa mēnešiem'!J93+'pa mēnešiem'!K93+'pa mēnešiem'!L93</f>
        <v>0</v>
      </c>
      <c r="G99" s="79">
        <f>'pa mēnešiem'!M93+'pa mēnešiem'!N93+'pa mēnešiem'!O93</f>
        <v>0</v>
      </c>
    </row>
    <row r="100" spans="1:7" ht="31.5">
      <c r="A100" s="4"/>
      <c r="B100" s="15" t="s">
        <v>26</v>
      </c>
      <c r="C100" s="78">
        <f t="shared" si="2"/>
        <v>1500</v>
      </c>
      <c r="D100" s="79">
        <f>'pa mēnešiem'!D94+'pa mēnešiem'!E94+'pa mēnešiem'!F94</f>
        <v>0</v>
      </c>
      <c r="E100" s="79">
        <f>'pa mēnešiem'!G94+'pa mēnešiem'!H94+'pa mēnešiem'!I94</f>
        <v>0</v>
      </c>
      <c r="F100" s="79">
        <f>'pa mēnešiem'!J94+'pa mēnešiem'!K94+'pa mēnešiem'!L94</f>
        <v>1500</v>
      </c>
      <c r="G100" s="79">
        <f>'pa mēnešiem'!M94+'pa mēnešiem'!N94+'pa mēnešiem'!O94</f>
        <v>0</v>
      </c>
    </row>
    <row r="101" spans="1:7" ht="15.75">
      <c r="A101" s="4"/>
      <c r="B101" s="15"/>
      <c r="C101" s="78"/>
      <c r="D101" s="79"/>
      <c r="E101" s="79"/>
      <c r="F101" s="79"/>
      <c r="G101" s="79"/>
    </row>
    <row r="102" spans="1:7" ht="15.75">
      <c r="A102" s="112"/>
      <c r="B102" s="18" t="s">
        <v>27</v>
      </c>
      <c r="C102" s="82">
        <f>SUM(D102:G102)</f>
        <v>240</v>
      </c>
      <c r="D102" s="113">
        <f>'pa mēnešiem'!D96+'pa mēnešiem'!E96+'pa mēnešiem'!F96</f>
        <v>60</v>
      </c>
      <c r="E102" s="113">
        <f>'pa mēnešiem'!G96+'pa mēnešiem'!H96+'pa mēnešiem'!I96</f>
        <v>60</v>
      </c>
      <c r="F102" s="113">
        <f>'pa mēnešiem'!J96+'pa mēnešiem'!K96+'pa mēnešiem'!L96</f>
        <v>60</v>
      </c>
      <c r="G102" s="113">
        <f>'pa mēnešiem'!M96+'pa mēnešiem'!N96+'pa mēnešiem'!O96</f>
        <v>60</v>
      </c>
    </row>
    <row r="103" spans="1:7" ht="15.75">
      <c r="A103" s="101"/>
      <c r="B103" s="16"/>
      <c r="C103" s="82"/>
      <c r="D103" s="102"/>
      <c r="E103" s="102"/>
      <c r="F103" s="102"/>
      <c r="G103" s="102"/>
    </row>
    <row r="104" spans="1:7" ht="31.5">
      <c r="A104" s="112"/>
      <c r="B104" s="18" t="s">
        <v>84</v>
      </c>
      <c r="C104" s="82">
        <f>SUM(D104:G104)</f>
        <v>1330</v>
      </c>
      <c r="D104" s="113">
        <f>'pa mēnešiem'!D98+'pa mēnešiem'!E98+'pa mēnešiem'!F98</f>
        <v>538</v>
      </c>
      <c r="E104" s="113">
        <f>'pa mēnešiem'!G98+'pa mēnešiem'!H98+'pa mēnešiem'!I98</f>
        <v>264</v>
      </c>
      <c r="F104" s="113">
        <f>'pa mēnešiem'!J98+'pa mēnešiem'!K98+'pa mēnešiem'!L98</f>
        <v>264</v>
      </c>
      <c r="G104" s="113">
        <f>'pa mēnešiem'!M98+'pa mēnešiem'!N98+'pa mēnešiem'!O98</f>
        <v>264</v>
      </c>
    </row>
    <row r="105" spans="1:7" ht="15.75">
      <c r="A105" s="4"/>
      <c r="B105" s="16"/>
      <c r="C105" s="82"/>
      <c r="D105" s="79"/>
      <c r="E105" s="79"/>
      <c r="F105" s="79"/>
      <c r="G105" s="79"/>
    </row>
    <row r="106" spans="1:7" ht="31.5">
      <c r="A106" s="111"/>
      <c r="B106" s="18" t="s">
        <v>28</v>
      </c>
      <c r="C106" s="82">
        <f aca="true" t="shared" si="3" ref="C106:C111">SUM(D106:G106)</f>
        <v>284239.52</v>
      </c>
      <c r="D106" s="82">
        <f>'pa mēnešiem'!D100+'pa mēnešiem'!E100+'pa mēnešiem'!F100</f>
        <v>70068.87000000001</v>
      </c>
      <c r="E106" s="82">
        <f>'pa mēnešiem'!G100+'pa mēnešiem'!H100+'pa mēnešiem'!I100</f>
        <v>75509.81999999999</v>
      </c>
      <c r="F106" s="82">
        <f>'pa mēnešiem'!J100+'pa mēnešiem'!K100+'pa mēnešiem'!L100</f>
        <v>68916.94</v>
      </c>
      <c r="G106" s="82">
        <f>'pa mēnešiem'!M100+'pa mēnešiem'!N100+'pa mēnešiem'!O100</f>
        <v>69743.89</v>
      </c>
    </row>
    <row r="107" spans="1:7" ht="15.75">
      <c r="A107" s="4"/>
      <c r="B107" s="15" t="s">
        <v>86</v>
      </c>
      <c r="C107" s="78">
        <f t="shared" si="3"/>
        <v>18196.6</v>
      </c>
      <c r="D107" s="79">
        <f>'pa mēnešiem'!D101+'pa mēnešiem'!E101+'pa mēnešiem'!F101</f>
        <v>1332.82</v>
      </c>
      <c r="E107" s="79">
        <f>'pa mēnešiem'!G101+'pa mēnešiem'!H101+'pa mēnešiem'!I101</f>
        <v>9664.81</v>
      </c>
      <c r="F107" s="79">
        <f>'pa mēnešiem'!J101+'pa mēnešiem'!K101+'pa mēnešiem'!L101</f>
        <v>3911.07</v>
      </c>
      <c r="G107" s="79">
        <f>'pa mēnešiem'!M101+'pa mēnešiem'!N101+'pa mēnešiem'!O101</f>
        <v>3287.8999999999996</v>
      </c>
    </row>
    <row r="108" spans="1:7" s="166" customFormat="1" ht="47.25">
      <c r="A108" s="164"/>
      <c r="B108" s="147" t="s">
        <v>134</v>
      </c>
      <c r="C108" s="167">
        <f t="shared" si="3"/>
        <v>12532</v>
      </c>
      <c r="D108" s="165">
        <f>'pa mēnešiem'!D102+'pa mēnešiem'!E102+'pa mēnešiem'!F102</f>
        <v>0</v>
      </c>
      <c r="E108" s="165">
        <f>'pa mēnešiem'!G102+'pa mēnešiem'!H102+'pa mēnešiem'!I102</f>
        <v>8334</v>
      </c>
      <c r="F108" s="165">
        <f>'pa mēnešiem'!J102+'pa mēnešiem'!K102+'pa mēnešiem'!L102</f>
        <v>2780</v>
      </c>
      <c r="G108" s="165">
        <f>'pa mēnešiem'!M102+'pa mēnešiem'!N102+'pa mēnešiem'!O102</f>
        <v>1418</v>
      </c>
    </row>
    <row r="109" spans="1:7" ht="31.5">
      <c r="A109" s="4"/>
      <c r="B109" s="15" t="s">
        <v>85</v>
      </c>
      <c r="C109" s="78">
        <f t="shared" si="3"/>
        <v>81307.76999999999</v>
      </c>
      <c r="D109" s="79">
        <f>'pa mēnešiem'!D103+'pa mēnešiem'!E103+'pa mēnešiem'!F103</f>
        <v>20294.14</v>
      </c>
      <c r="E109" s="79">
        <f>'pa mēnešiem'!G103+'pa mēnešiem'!H103+'pa mēnešiem'!I103</f>
        <v>20559.5</v>
      </c>
      <c r="F109" s="79">
        <f>'pa mēnešiem'!J103+'pa mēnešiem'!K103+'pa mēnešiem'!L103</f>
        <v>22406.39</v>
      </c>
      <c r="G109" s="79">
        <f>'pa mēnešiem'!M103+'pa mēnešiem'!N103+'pa mēnešiem'!O103</f>
        <v>18047.739999999998</v>
      </c>
    </row>
    <row r="110" spans="1:7" ht="47.25">
      <c r="A110" s="4"/>
      <c r="B110" s="15" t="s">
        <v>91</v>
      </c>
      <c r="C110" s="78">
        <f t="shared" si="3"/>
        <v>160280.5</v>
      </c>
      <c r="D110" s="79">
        <f>'pa mēnešiem'!D104+'pa mēnešiem'!E104+'pa mēnešiem'!F104</f>
        <v>42703.43</v>
      </c>
      <c r="E110" s="79">
        <f>'pa mēnešiem'!G104+'pa mēnešiem'!H104+'pa mēnešiem'!I104</f>
        <v>39333.65</v>
      </c>
      <c r="F110" s="79">
        <f>'pa mēnešiem'!J104+'pa mēnešiem'!K104+'pa mēnešiem'!L104</f>
        <v>36532.26</v>
      </c>
      <c r="G110" s="79">
        <f>'pa mēnešiem'!M104+'pa mēnešiem'!N104+'pa mēnešiem'!O104</f>
        <v>41711.16</v>
      </c>
    </row>
    <row r="111" spans="1:7" ht="31.5">
      <c r="A111" s="4"/>
      <c r="B111" s="15" t="s">
        <v>29</v>
      </c>
      <c r="C111" s="78">
        <f t="shared" si="3"/>
        <v>24454.649999999998</v>
      </c>
      <c r="D111" s="79">
        <f>'pa mēnešiem'!D105+'pa mēnešiem'!E105+'pa mēnešiem'!F105</f>
        <v>5738.48</v>
      </c>
      <c r="E111" s="79">
        <f>'pa mēnešiem'!G105+'pa mēnešiem'!H105+'pa mēnešiem'!I105</f>
        <v>5951.86</v>
      </c>
      <c r="F111" s="79">
        <f>'pa mēnešiem'!J105+'pa mēnešiem'!K105+'pa mēnešiem'!L105</f>
        <v>6067.219999999999</v>
      </c>
      <c r="G111" s="79">
        <f>'pa mēnešiem'!M105+'pa mēnešiem'!N105+'pa mēnešiem'!O105</f>
        <v>6697.09</v>
      </c>
    </row>
    <row r="112" spans="1:7" ht="15.75">
      <c r="A112" s="4"/>
      <c r="B112" s="17"/>
      <c r="C112" s="78"/>
      <c r="D112" s="79"/>
      <c r="E112" s="79"/>
      <c r="F112" s="79"/>
      <c r="G112" s="79"/>
    </row>
    <row r="113" spans="1:7" ht="15.75">
      <c r="A113" s="111"/>
      <c r="B113" s="18" t="s">
        <v>30</v>
      </c>
      <c r="C113" s="82">
        <f>SUM(D113:G113)</f>
        <v>95662.53</v>
      </c>
      <c r="D113" s="82">
        <f>'pa mēnešiem'!D107+'pa mēnešiem'!E107+'pa mēnešiem'!F107</f>
        <v>23993.92</v>
      </c>
      <c r="E113" s="82">
        <f>'pa mēnešiem'!G107+'pa mēnešiem'!H107+'pa mēnešiem'!I107</f>
        <v>22999.86</v>
      </c>
      <c r="F113" s="82">
        <f>'pa mēnešiem'!J107+'pa mēnešiem'!K107+'pa mēnešiem'!L107</f>
        <v>23981.46</v>
      </c>
      <c r="G113" s="82">
        <f>'pa mēnešiem'!M107+'pa mēnešiem'!N107+'pa mēnešiem'!O107</f>
        <v>24687.29</v>
      </c>
    </row>
    <row r="114" spans="1:7" ht="15.75">
      <c r="A114" s="4"/>
      <c r="B114" s="15" t="s">
        <v>31</v>
      </c>
      <c r="C114" s="78">
        <f>SUM(D114:G114)</f>
        <v>93744.93</v>
      </c>
      <c r="D114" s="79">
        <f>'pa mēnešiem'!D108+'pa mēnešiem'!E108+'pa mēnešiem'!F108</f>
        <v>23732.84</v>
      </c>
      <c r="E114" s="79">
        <f>'pa mēnešiem'!G108+'pa mēnešiem'!H108+'pa mēnešiem'!I108</f>
        <v>22000.149999999998</v>
      </c>
      <c r="F114" s="79">
        <f>'pa mēnešiem'!J108+'pa mēnešiem'!K108+'pa mēnešiem'!L108</f>
        <v>23429.65</v>
      </c>
      <c r="G114" s="79">
        <f>'pa mēnešiem'!M108+'pa mēnešiem'!N108+'pa mēnešiem'!O108</f>
        <v>24582.29</v>
      </c>
    </row>
    <row r="115" spans="1:7" ht="15.75">
      <c r="A115" s="4"/>
      <c r="B115" s="15" t="s">
        <v>32</v>
      </c>
      <c r="C115" s="78">
        <f>SUM(D115:G115)</f>
        <v>1497.6</v>
      </c>
      <c r="D115" s="79">
        <f>'pa mēnešiem'!D109+'pa mēnešiem'!E109+'pa mēnešiem'!F109</f>
        <v>156.08</v>
      </c>
      <c r="E115" s="79">
        <f>'pa mēnešiem'!G109+'pa mēnešiem'!H109+'pa mēnešiem'!I109</f>
        <v>894.71</v>
      </c>
      <c r="F115" s="79">
        <f>'pa mēnešiem'!J109+'pa mēnešiem'!K109+'pa mēnešiem'!L109</f>
        <v>446.81</v>
      </c>
      <c r="G115" s="79">
        <f>'pa mēnešiem'!M109+'pa mēnešiem'!N109+'pa mēnešiem'!O109</f>
        <v>0</v>
      </c>
    </row>
    <row r="116" spans="1:7" ht="15.75">
      <c r="A116" s="4"/>
      <c r="B116" s="15" t="s">
        <v>33</v>
      </c>
      <c r="C116" s="78">
        <f>SUM(D116:G116)</f>
        <v>0</v>
      </c>
      <c r="D116" s="79">
        <f>'pa mēnešiem'!D110+'pa mēnešiem'!E110+'pa mēnešiem'!F110</f>
        <v>0</v>
      </c>
      <c r="E116" s="79">
        <f>'pa mēnešiem'!G110+'pa mēnešiem'!H110+'pa mēnešiem'!I110</f>
        <v>0</v>
      </c>
      <c r="F116" s="79">
        <f>'pa mēnešiem'!J110+'pa mēnešiem'!K110+'pa mēnešiem'!L110</f>
        <v>0</v>
      </c>
      <c r="G116" s="79">
        <f>'pa mēnešiem'!M110+'pa mēnešiem'!N110+'pa mēnešiem'!O110</f>
        <v>0</v>
      </c>
    </row>
    <row r="117" spans="1:7" ht="15.75">
      <c r="A117" s="4"/>
      <c r="B117" s="15" t="s">
        <v>34</v>
      </c>
      <c r="C117" s="78">
        <f>SUM(D117:G117)</f>
        <v>420</v>
      </c>
      <c r="D117" s="79">
        <f>'pa mēnešiem'!D111+'pa mēnešiem'!E111+'pa mēnešiem'!F111</f>
        <v>105</v>
      </c>
      <c r="E117" s="79">
        <f>'pa mēnešiem'!G111+'pa mēnešiem'!H111+'pa mēnešiem'!I111</f>
        <v>105</v>
      </c>
      <c r="F117" s="79">
        <f>'pa mēnešiem'!J111+'pa mēnešiem'!K111+'pa mēnešiem'!L111</f>
        <v>105</v>
      </c>
      <c r="G117" s="79">
        <f>'pa mēnešiem'!M111+'pa mēnešiem'!N111+'pa mēnešiem'!O111</f>
        <v>105</v>
      </c>
    </row>
    <row r="118" spans="1:7" ht="15.75">
      <c r="A118" s="4"/>
      <c r="B118" s="15"/>
      <c r="C118" s="82"/>
      <c r="D118" s="79"/>
      <c r="E118" s="79"/>
      <c r="F118" s="79"/>
      <c r="G118" s="79"/>
    </row>
    <row r="119" spans="1:7" ht="15.75">
      <c r="A119" s="111"/>
      <c r="B119" s="114" t="s">
        <v>35</v>
      </c>
      <c r="C119" s="82">
        <f aca="true" t="shared" si="4" ref="C119:C126">SUM(D119:G119)</f>
        <v>5599.129999999999</v>
      </c>
      <c r="D119" s="82">
        <f>'pa mēnešiem'!D113+'pa mēnešiem'!E113+'pa mēnešiem'!F113</f>
        <v>1003.7700000000001</v>
      </c>
      <c r="E119" s="82">
        <f>'pa mēnešiem'!G113+'pa mēnešiem'!H113+'pa mēnešiem'!I113</f>
        <v>1052.87</v>
      </c>
      <c r="F119" s="82">
        <f>'pa mēnešiem'!J113+'pa mēnešiem'!K113+'pa mēnešiem'!L113</f>
        <v>694.8399999999999</v>
      </c>
      <c r="G119" s="82">
        <f>'pa mēnešiem'!M113+'pa mēnešiem'!N113+'pa mēnešiem'!O113</f>
        <v>2847.6499999999996</v>
      </c>
    </row>
    <row r="120" spans="1:7" ht="15.75">
      <c r="A120" s="4"/>
      <c r="B120" s="62" t="s">
        <v>87</v>
      </c>
      <c r="C120" s="78">
        <f t="shared" si="4"/>
        <v>1925.1399999999999</v>
      </c>
      <c r="D120" s="79">
        <f>'pa mēnešiem'!D114+'pa mēnešiem'!E114+'pa mēnešiem'!F114</f>
        <v>458.81999999999994</v>
      </c>
      <c r="E120" s="79">
        <f>'pa mēnešiem'!G114+'pa mēnešiem'!H114+'pa mēnešiem'!I114</f>
        <v>485.78999999999996</v>
      </c>
      <c r="F120" s="79">
        <f>'pa mēnešiem'!J114+'pa mēnešiem'!K114+'pa mēnešiem'!L114</f>
        <v>466.29999999999995</v>
      </c>
      <c r="G120" s="79">
        <f>'pa mēnešiem'!M114+'pa mēnešiem'!N114+'pa mēnešiem'!O114</f>
        <v>514.23</v>
      </c>
    </row>
    <row r="121" spans="1:7" ht="15.75">
      <c r="A121" s="4"/>
      <c r="B121" s="62" t="s">
        <v>36</v>
      </c>
      <c r="C121" s="78">
        <f t="shared" si="4"/>
        <v>925.01</v>
      </c>
      <c r="D121" s="79">
        <f>'pa mēnešiem'!D115+'pa mēnešiem'!E115+'pa mēnešiem'!F115</f>
        <v>0</v>
      </c>
      <c r="E121" s="79">
        <f>'pa mēnešiem'!G115+'pa mēnešiem'!H115+'pa mēnešiem'!I115</f>
        <v>0</v>
      </c>
      <c r="F121" s="79">
        <f>'pa mēnešiem'!J115+'pa mēnešiem'!K115+'pa mēnešiem'!L115</f>
        <v>0</v>
      </c>
      <c r="G121" s="79">
        <f>'pa mēnešiem'!M115+'pa mēnešiem'!N115+'pa mēnešiem'!O115</f>
        <v>925.01</v>
      </c>
    </row>
    <row r="122" spans="1:7" ht="15.75">
      <c r="A122" s="4"/>
      <c r="B122" s="62" t="s">
        <v>90</v>
      </c>
      <c r="C122" s="78">
        <f t="shared" si="4"/>
        <v>885.2399999999999</v>
      </c>
      <c r="D122" s="79">
        <f>'pa mēnešiem'!D116+'pa mēnešiem'!E116+'pa mēnešiem'!F116</f>
        <v>217.44</v>
      </c>
      <c r="E122" s="79">
        <f>'pa mēnešiem'!G116+'pa mēnešiem'!H116+'pa mēnešiem'!I116</f>
        <v>225.35999999999999</v>
      </c>
      <c r="F122" s="79">
        <f>'pa mēnešiem'!J116+'pa mēnešiem'!K116+'pa mēnešiem'!L116</f>
        <v>223.56</v>
      </c>
      <c r="G122" s="79">
        <f>'pa mēnešiem'!M116+'pa mēnešiem'!N116+'pa mēnešiem'!O116</f>
        <v>218.88</v>
      </c>
    </row>
    <row r="123" spans="1:7" ht="15.75">
      <c r="A123" s="4"/>
      <c r="B123" s="15" t="s">
        <v>37</v>
      </c>
      <c r="C123" s="78">
        <f t="shared" si="4"/>
        <v>771.74</v>
      </c>
      <c r="D123" s="79">
        <f>'pa mēnešiem'!D117+'pa mēnešiem'!E117+'pa mēnešiem'!F117</f>
        <v>203.51</v>
      </c>
      <c r="E123" s="79">
        <f>'pa mēnešiem'!G117+'pa mēnešiem'!H117+'pa mēnešiem'!I117</f>
        <v>341.71999999999997</v>
      </c>
      <c r="F123" s="79">
        <f>'pa mēnešiem'!J117+'pa mēnešiem'!K117+'pa mēnešiem'!L117</f>
        <v>4.98</v>
      </c>
      <c r="G123" s="79">
        <f>'pa mēnešiem'!M117+'pa mēnešiem'!N117+'pa mēnešiem'!O117</f>
        <v>221.53</v>
      </c>
    </row>
    <row r="124" spans="1:7" ht="15.75">
      <c r="A124" s="4"/>
      <c r="B124" s="98" t="s">
        <v>89</v>
      </c>
      <c r="C124" s="78">
        <f t="shared" si="4"/>
        <v>1092</v>
      </c>
      <c r="D124" s="79">
        <f>'pa mēnešiem'!D118+'pa mēnešiem'!E118+'pa mēnešiem'!F118</f>
        <v>124</v>
      </c>
      <c r="E124" s="79">
        <f>'pa mēnešiem'!G118+'pa mēnešiem'!H118+'pa mēnešiem'!I118</f>
        <v>0</v>
      </c>
      <c r="F124" s="79">
        <f>'pa mēnešiem'!J118+'pa mēnešiem'!K118+'pa mēnešiem'!L118</f>
        <v>0</v>
      </c>
      <c r="G124" s="79">
        <f>'pa mēnešiem'!M118+'pa mēnešiem'!N118+'pa mēnešiem'!O118</f>
        <v>968</v>
      </c>
    </row>
    <row r="125" spans="1:7" ht="15.75">
      <c r="A125" s="4"/>
      <c r="B125" s="11" t="s">
        <v>38</v>
      </c>
      <c r="C125" s="78">
        <f t="shared" si="4"/>
        <v>0</v>
      </c>
      <c r="D125" s="79">
        <f>'pa mēnešiem'!D119+'pa mēnešiem'!E119+'pa mēnešiem'!F119</f>
        <v>0</v>
      </c>
      <c r="E125" s="79">
        <f>'pa mēnešiem'!G119+'pa mēnešiem'!H119+'pa mēnešiem'!I119</f>
        <v>0</v>
      </c>
      <c r="F125" s="79">
        <f>'pa mēnešiem'!J119+'pa mēnešiem'!K119+'pa mēnešiem'!L119</f>
        <v>0</v>
      </c>
      <c r="G125" s="79">
        <f>'pa mēnešiem'!M119+'pa mēnešiem'!N119+'pa mēnešiem'!O119</f>
        <v>0</v>
      </c>
    </row>
    <row r="126" spans="1:7" ht="15.75">
      <c r="A126" s="4"/>
      <c r="B126" s="12" t="s">
        <v>39</v>
      </c>
      <c r="C126" s="78">
        <f t="shared" si="4"/>
        <v>0</v>
      </c>
      <c r="D126" s="79">
        <f>'pa mēnešiem'!D120+'pa mēnešiem'!E120+'pa mēnešiem'!F120</f>
        <v>0</v>
      </c>
      <c r="E126" s="79">
        <f>'pa mēnešiem'!G120+'pa mēnešiem'!H120+'pa mēnešiem'!I120</f>
        <v>0</v>
      </c>
      <c r="F126" s="79">
        <f>'pa mēnešiem'!J120+'pa mēnešiem'!K120+'pa mēnešiem'!L120</f>
        <v>0</v>
      </c>
      <c r="G126" s="79">
        <f>'pa mēnešiem'!M120+'pa mēnešiem'!N120+'pa mēnešiem'!O120</f>
        <v>0</v>
      </c>
    </row>
    <row r="127" spans="1:7" ht="15.75">
      <c r="A127" s="4"/>
      <c r="B127" s="12"/>
      <c r="C127" s="78"/>
      <c r="D127" s="79"/>
      <c r="E127" s="79"/>
      <c r="F127" s="79"/>
      <c r="G127" s="79"/>
    </row>
    <row r="128" spans="1:7" ht="31.5">
      <c r="A128" s="112"/>
      <c r="B128" s="18" t="s">
        <v>40</v>
      </c>
      <c r="C128" s="82">
        <f>SUM(D128:G128)</f>
        <v>445985.89</v>
      </c>
      <c r="D128" s="113">
        <f>'pa mēnešiem'!D122+'pa mēnešiem'!E122+'pa mēnešiem'!F122</f>
        <v>116287.37</v>
      </c>
      <c r="E128" s="113">
        <f>'pa mēnešiem'!G122+'pa mēnešiem'!H122+'pa mēnešiem'!I122</f>
        <v>110859.56</v>
      </c>
      <c r="F128" s="113">
        <f>'pa mēnešiem'!J122+'pa mēnešiem'!K122+'pa mēnešiem'!L122</f>
        <v>111390.42</v>
      </c>
      <c r="G128" s="113">
        <f>'pa mēnešiem'!M122+'pa mēnešiem'!N122+'pa mēnešiem'!O122</f>
        <v>107448.54000000001</v>
      </c>
    </row>
    <row r="129" spans="1:7" ht="15.75">
      <c r="A129" s="4"/>
      <c r="B129" s="16"/>
      <c r="C129" s="82"/>
      <c r="D129" s="79"/>
      <c r="E129" s="79"/>
      <c r="F129" s="79"/>
      <c r="G129" s="79"/>
    </row>
    <row r="130" spans="1:7" ht="31.5">
      <c r="A130" s="112"/>
      <c r="B130" s="18" t="s">
        <v>96</v>
      </c>
      <c r="C130" s="82">
        <f>SUM(D130:G130)</f>
        <v>8500.21</v>
      </c>
      <c r="D130" s="113">
        <f>'pa mēnešiem'!D124+'pa mēnešiem'!E124+'pa mēnešiem'!F124</f>
        <v>1987.87</v>
      </c>
      <c r="E130" s="113">
        <f>'pa mēnešiem'!G124+'pa mēnešiem'!H124+'pa mēnešiem'!I124</f>
        <v>1937.8600000000001</v>
      </c>
      <c r="F130" s="113">
        <f>'pa mēnešiem'!J124+'pa mēnešiem'!K124+'pa mēnešiem'!L124</f>
        <v>1983.14</v>
      </c>
      <c r="G130" s="113">
        <f>'pa mēnešiem'!M124+'pa mēnešiem'!N124+'pa mēnešiem'!O124</f>
        <v>2591.34</v>
      </c>
    </row>
    <row r="131" spans="1:7" ht="15.75">
      <c r="A131" s="4"/>
      <c r="B131" s="16"/>
      <c r="C131" s="82"/>
      <c r="D131" s="79"/>
      <c r="E131" s="79"/>
      <c r="F131" s="79"/>
      <c r="G131" s="79"/>
    </row>
    <row r="132" spans="1:7" ht="31.5">
      <c r="A132" s="112"/>
      <c r="B132" s="18" t="s">
        <v>98</v>
      </c>
      <c r="C132" s="82">
        <f>SUM(D132:G132)</f>
        <v>0</v>
      </c>
      <c r="D132" s="113">
        <f>'pa mēnešiem'!D126+'pa mēnešiem'!E126+'pa mēnešiem'!F126</f>
        <v>0</v>
      </c>
      <c r="E132" s="113">
        <f>'pa mēnešiem'!G126+'pa mēnešiem'!H126+'pa mēnešiem'!I126</f>
        <v>0</v>
      </c>
      <c r="F132" s="113">
        <f>'pa mēnešiem'!J126+'pa mēnešiem'!K126+'pa mēnešiem'!L126</f>
        <v>0</v>
      </c>
      <c r="G132" s="113">
        <f>'pa mēnešiem'!M126+'pa mēnešiem'!N126+'pa mēnešiem'!O126</f>
        <v>0</v>
      </c>
    </row>
    <row r="133" spans="1:7" ht="15.75">
      <c r="A133" s="4"/>
      <c r="B133" s="16"/>
      <c r="C133" s="82"/>
      <c r="D133" s="79"/>
      <c r="E133" s="79"/>
      <c r="F133" s="79"/>
      <c r="G133" s="79"/>
    </row>
    <row r="134" spans="1:7" ht="15.75">
      <c r="A134" s="115"/>
      <c r="B134" s="17" t="s">
        <v>41</v>
      </c>
      <c r="C134" s="82"/>
      <c r="D134" s="116"/>
      <c r="E134" s="116"/>
      <c r="F134" s="116"/>
      <c r="G134" s="116"/>
    </row>
    <row r="135" spans="1:7" ht="31.5">
      <c r="A135" s="4"/>
      <c r="B135" s="147" t="s">
        <v>135</v>
      </c>
      <c r="C135" s="148">
        <f>SUM(D135:G135)</f>
        <v>586716.1599999999</v>
      </c>
      <c r="D135" s="149">
        <f>'pa mēnešiem'!D129+'pa mēnešiem'!E129+'pa mēnešiem'!F129</f>
        <v>142223.55</v>
      </c>
      <c r="E135" s="149">
        <f>'pa mēnešiem'!G129+'pa mēnešiem'!H129+'pa mēnešiem'!I129</f>
        <v>142265.01</v>
      </c>
      <c r="F135" s="149">
        <f>'pa mēnešiem'!J129+'pa mēnešiem'!K129+'pa mēnešiem'!L129</f>
        <v>142312.86</v>
      </c>
      <c r="G135" s="149">
        <f>'pa mēnešiem'!M129+'pa mēnešiem'!N129+'pa mēnešiem'!O129</f>
        <v>159914.74</v>
      </c>
    </row>
    <row r="136" spans="1:7" ht="31.5">
      <c r="A136" s="112"/>
      <c r="B136" s="18" t="s">
        <v>42</v>
      </c>
      <c r="C136" s="82">
        <f>SUM(D136:G136)</f>
        <v>18821.11</v>
      </c>
      <c r="D136" s="113">
        <f>'pa mēnešiem'!D130+'pa mēnešiem'!E130+'pa mēnešiem'!F130</f>
        <v>5116.96</v>
      </c>
      <c r="E136" s="113">
        <f>'pa mēnešiem'!G130+'pa mēnešiem'!H130+'pa mēnešiem'!I130</f>
        <v>4913.1</v>
      </c>
      <c r="F136" s="113">
        <f>'pa mēnešiem'!J130+'pa mēnešiem'!K130+'pa mēnešiem'!L130</f>
        <v>4455.8</v>
      </c>
      <c r="G136" s="113">
        <f>'pa mēnešiem'!M130+'pa mēnešiem'!N130+'pa mēnešiem'!O130</f>
        <v>4335.25</v>
      </c>
    </row>
    <row r="137" spans="1:7" ht="15.75">
      <c r="A137" s="112"/>
      <c r="B137" s="18" t="s">
        <v>43</v>
      </c>
      <c r="C137" s="82">
        <f>SUM(D137:G137)</f>
        <v>0</v>
      </c>
      <c r="D137" s="113">
        <f>'pa mēnešiem'!D131+'pa mēnešiem'!E131+'pa mēnešiem'!F131</f>
        <v>0</v>
      </c>
      <c r="E137" s="113">
        <f>'pa mēnešiem'!G131+'pa mēnešiem'!H131+'pa mēnešiem'!I131</f>
        <v>0</v>
      </c>
      <c r="F137" s="113">
        <f>'pa mēnešiem'!J131+'pa mēnešiem'!K131+'pa mēnešiem'!L131</f>
        <v>0</v>
      </c>
      <c r="G137" s="113">
        <f>'pa mēnešiem'!M131+'pa mēnešiem'!N131+'pa mēnešiem'!O131</f>
        <v>0</v>
      </c>
    </row>
    <row r="138" spans="1:7" ht="15.75">
      <c r="A138" s="4"/>
      <c r="B138" s="15"/>
      <c r="C138" s="78"/>
      <c r="D138" s="79"/>
      <c r="E138" s="79"/>
      <c r="F138" s="79"/>
      <c r="G138" s="79"/>
    </row>
    <row r="139" spans="1:7" ht="31.5">
      <c r="A139" s="111"/>
      <c r="B139" s="18" t="s">
        <v>44</v>
      </c>
      <c r="C139" s="82">
        <f>SUM(D139:G139)</f>
        <v>302410.85</v>
      </c>
      <c r="D139" s="82">
        <f>'pa mēnešiem'!D133+'pa mēnešiem'!E133+'pa mēnešiem'!F133</f>
        <v>77757.81999999999</v>
      </c>
      <c r="E139" s="82">
        <f>'pa mēnešiem'!G133+'pa mēnešiem'!H133+'pa mēnešiem'!I133</f>
        <v>76514.78</v>
      </c>
      <c r="F139" s="82">
        <f>'pa mēnešiem'!J133+'pa mēnešiem'!K133+'pa mēnešiem'!L133</f>
        <v>73348.06</v>
      </c>
      <c r="G139" s="82">
        <f>'pa mēnešiem'!M133+'pa mēnešiem'!N133+'pa mēnešiem'!O133</f>
        <v>74790.19</v>
      </c>
    </row>
    <row r="140" spans="1:7" ht="15.75">
      <c r="A140" s="4"/>
      <c r="B140" s="103" t="s">
        <v>101</v>
      </c>
      <c r="C140" s="91">
        <f>SUM(D140:G140)</f>
        <v>34895.57</v>
      </c>
      <c r="D140" s="104">
        <f>'pa mēnešiem'!D134+'pa mēnešiem'!E134+'pa mēnešiem'!F134</f>
        <v>11264.96</v>
      </c>
      <c r="E140" s="104">
        <f>'pa mēnešiem'!G134+'pa mēnešiem'!H134+'pa mēnešiem'!I134</f>
        <v>9680.52</v>
      </c>
      <c r="F140" s="104">
        <f>'pa mēnešiem'!J134+'pa mēnešiem'!K134+'pa mēnešiem'!L134</f>
        <v>6342.09</v>
      </c>
      <c r="G140" s="104">
        <f>'pa mēnešiem'!M134+'pa mēnešiem'!N134+'pa mēnešiem'!O134</f>
        <v>7608</v>
      </c>
    </row>
    <row r="141" spans="1:7" ht="15.75">
      <c r="A141" s="4"/>
      <c r="B141" s="15" t="s">
        <v>102</v>
      </c>
      <c r="C141" s="91">
        <f>SUM(D141:G141)</f>
        <v>4715.280000000001</v>
      </c>
      <c r="D141" s="79">
        <f>'pa mēnešiem'!D135+'pa mēnešiem'!E135+'pa mēnešiem'!F135</f>
        <v>792.8599999999999</v>
      </c>
      <c r="E141" s="79">
        <f>'pa mēnešiem'!G135+'pa mēnešiem'!H135+'pa mēnešiem'!I135</f>
        <v>1134.26</v>
      </c>
      <c r="F141" s="79">
        <f>'pa mēnešiem'!J135+'pa mēnešiem'!K135+'pa mēnešiem'!L135</f>
        <v>1305.97</v>
      </c>
      <c r="G141" s="79">
        <f>'pa mēnešiem'!M135+'pa mēnešiem'!N135+'pa mēnešiem'!O135</f>
        <v>1482.19</v>
      </c>
    </row>
    <row r="142" spans="1:7" ht="25.5">
      <c r="A142" s="4"/>
      <c r="B142" s="179" t="s">
        <v>140</v>
      </c>
      <c r="C142" s="91">
        <f>SUM(D142:G142)</f>
        <v>262800</v>
      </c>
      <c r="D142" s="79">
        <f>'pa mēnešiem'!D136+'pa mēnešiem'!E136+'pa mēnešiem'!F136</f>
        <v>65700</v>
      </c>
      <c r="E142" s="79">
        <f>'pa mēnešiem'!G136+'pa mēnešiem'!H136+'pa mēnešiem'!I136</f>
        <v>65700</v>
      </c>
      <c r="F142" s="79">
        <f>'pa mēnešiem'!J136+'pa mēnešiem'!K136+'pa mēnešiem'!L136</f>
        <v>65700</v>
      </c>
      <c r="G142" s="79">
        <f>'pa mēnešiem'!M136+'pa mēnešiem'!N136+'pa mēnešiem'!O136</f>
        <v>65700</v>
      </c>
    </row>
    <row r="143" spans="1:7" ht="31.5">
      <c r="A143" s="9" t="s">
        <v>45</v>
      </c>
      <c r="B143" s="18" t="s">
        <v>46</v>
      </c>
      <c r="C143" s="82">
        <f>SUM(D143:G143)</f>
        <v>102.8999999994412</v>
      </c>
      <c r="D143" s="91">
        <f>D48-D69</f>
        <v>-6598.049999999814</v>
      </c>
      <c r="E143" s="91">
        <f>E48-E69</f>
        <v>7368.659999999916</v>
      </c>
      <c r="F143" s="91">
        <f>F48-F69</f>
        <v>54384.35999999964</v>
      </c>
      <c r="G143" s="91">
        <f>G48-G69</f>
        <v>-55052.0700000003</v>
      </c>
    </row>
    <row r="144" spans="1:7" ht="15.75">
      <c r="A144" s="3"/>
      <c r="B144" s="106"/>
      <c r="C144" s="138"/>
      <c r="D144" s="105"/>
      <c r="E144" s="105"/>
      <c r="F144" s="105"/>
      <c r="G144" s="105"/>
    </row>
    <row r="145" spans="1:7" ht="15.75">
      <c r="A145" s="3"/>
      <c r="B145" s="106"/>
      <c r="C145" s="26"/>
      <c r="D145" s="105"/>
      <c r="E145" s="105"/>
      <c r="F145" s="105"/>
      <c r="G145" s="105"/>
    </row>
    <row r="146" spans="1:7" ht="12.75">
      <c r="A146" s="118" t="s">
        <v>107</v>
      </c>
      <c r="B146" s="118"/>
      <c r="C146" s="118"/>
      <c r="D146" s="119"/>
      <c r="E146" s="119"/>
      <c r="F146" s="119"/>
      <c r="G146" s="122" t="s">
        <v>108</v>
      </c>
    </row>
    <row r="147" spans="2:7" ht="12.75">
      <c r="B147"/>
      <c r="C147"/>
      <c r="D147" s="120"/>
      <c r="E147" s="125"/>
      <c r="F147" s="124"/>
      <c r="G147" s="127"/>
    </row>
    <row r="148" spans="1:7" ht="12.75">
      <c r="A148" s="129" t="s">
        <v>109</v>
      </c>
      <c r="B148"/>
      <c r="C148"/>
      <c r="D148" s="120"/>
      <c r="E148" s="125"/>
      <c r="F148" s="124"/>
      <c r="G148" s="127"/>
    </row>
    <row r="149" spans="1:7" ht="12.75">
      <c r="A149" s="130" t="s">
        <v>110</v>
      </c>
      <c r="B149" s="129"/>
      <c r="C149" s="129"/>
      <c r="D149" s="129"/>
      <c r="E149" s="129"/>
      <c r="F149" s="129"/>
      <c r="G149" s="129"/>
    </row>
    <row r="152" ht="12.75">
      <c r="A152" s="204"/>
    </row>
  </sheetData>
  <sheetProtection/>
  <mergeCells count="6">
    <mergeCell ref="E4:G4"/>
    <mergeCell ref="A9:G9"/>
    <mergeCell ref="D11:G11"/>
    <mergeCell ref="A11:A12"/>
    <mergeCell ref="B11:B12"/>
    <mergeCell ref="C11:C12"/>
  </mergeCells>
  <printOptions/>
  <pageMargins left="0.15748031496062992" right="0.15748031496062992" top="0.3937007874015748"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I146"/>
  <sheetViews>
    <sheetView zoomScalePageLayoutView="0" workbookViewId="0" topLeftCell="A109">
      <selection activeCell="O123" sqref="O123"/>
    </sheetView>
  </sheetViews>
  <sheetFormatPr defaultColWidth="9.140625" defaultRowHeight="12.75"/>
  <cols>
    <col min="2" max="2" width="33.28125" style="1" customWidth="1"/>
    <col min="3" max="3" width="14.140625" style="27" customWidth="1"/>
    <col min="4" max="15" width="10.140625" style="0" customWidth="1"/>
  </cols>
  <sheetData>
    <row r="1" spans="3:15" ht="18.75">
      <c r="C1" s="24"/>
      <c r="O1" s="19" t="s">
        <v>47</v>
      </c>
    </row>
    <row r="2" spans="2:5" ht="24" customHeight="1">
      <c r="B2" s="513" t="s">
        <v>157</v>
      </c>
      <c r="C2" s="513"/>
      <c r="D2" s="513"/>
      <c r="E2" s="513"/>
    </row>
    <row r="3" spans="1:7" ht="20.25">
      <c r="A3" s="3"/>
      <c r="B3" s="2"/>
      <c r="C3" s="25"/>
      <c r="D3" s="3"/>
      <c r="E3" s="3"/>
      <c r="F3" s="3"/>
      <c r="G3" s="3"/>
    </row>
    <row r="4" spans="1:15" ht="15.75">
      <c r="A4" s="505" t="s">
        <v>0</v>
      </c>
      <c r="B4" s="507" t="s">
        <v>1</v>
      </c>
      <c r="C4" s="514" t="s">
        <v>156</v>
      </c>
      <c r="D4" s="510" t="s">
        <v>158</v>
      </c>
      <c r="E4" s="511"/>
      <c r="F4" s="511"/>
      <c r="G4" s="511"/>
      <c r="H4" s="511"/>
      <c r="I4" s="511"/>
      <c r="J4" s="511"/>
      <c r="K4" s="511"/>
      <c r="L4" s="511"/>
      <c r="M4" s="511"/>
      <c r="N4" s="511"/>
      <c r="O4" s="511"/>
    </row>
    <row r="5" spans="1:15" ht="15.75">
      <c r="A5" s="506"/>
      <c r="B5" s="508"/>
      <c r="C5" s="514"/>
      <c r="D5" s="21">
        <v>1</v>
      </c>
      <c r="E5" s="21">
        <v>2</v>
      </c>
      <c r="F5" s="21">
        <v>3</v>
      </c>
      <c r="G5" s="21">
        <v>4</v>
      </c>
      <c r="H5" s="21">
        <v>5</v>
      </c>
      <c r="I5" s="21">
        <v>6</v>
      </c>
      <c r="J5" s="21">
        <v>7</v>
      </c>
      <c r="K5" s="21">
        <v>8</v>
      </c>
      <c r="L5" s="21">
        <v>9</v>
      </c>
      <c r="M5" s="21">
        <v>10</v>
      </c>
      <c r="N5" s="21">
        <v>11</v>
      </c>
      <c r="O5" s="21">
        <v>12</v>
      </c>
    </row>
    <row r="6" spans="1:15" ht="15.75">
      <c r="A6" s="4"/>
      <c r="B6" s="13"/>
      <c r="C6" s="22"/>
      <c r="D6" s="20"/>
      <c r="E6" s="20"/>
      <c r="F6" s="20"/>
      <c r="G6" s="20"/>
      <c r="H6" s="20"/>
      <c r="I6" s="20"/>
      <c r="J6" s="20"/>
      <c r="K6" s="20"/>
      <c r="L6" s="20"/>
      <c r="M6" s="20"/>
      <c r="N6" s="20"/>
      <c r="O6" s="20"/>
    </row>
    <row r="7" spans="1:15" ht="34.5" customHeight="1">
      <c r="A7" s="5" t="s">
        <v>2</v>
      </c>
      <c r="B7" s="6" t="s">
        <v>3</v>
      </c>
      <c r="C7" s="512"/>
      <c r="D7" s="512"/>
      <c r="E7" s="512"/>
      <c r="F7" s="512"/>
      <c r="G7" s="512"/>
      <c r="H7" s="20"/>
      <c r="I7" s="20"/>
      <c r="J7" s="20"/>
      <c r="K7" s="20"/>
      <c r="L7" s="20"/>
      <c r="M7" s="20"/>
      <c r="N7" s="20"/>
      <c r="O7" s="20"/>
    </row>
    <row r="8" spans="1:15" ht="15.75">
      <c r="A8" s="7"/>
      <c r="B8" s="14" t="s">
        <v>48</v>
      </c>
      <c r="C8" s="28"/>
      <c r="D8" s="20"/>
      <c r="E8" s="20"/>
      <c r="F8" s="20"/>
      <c r="G8" s="20"/>
      <c r="H8" s="20"/>
      <c r="I8" s="20"/>
      <c r="J8" s="20"/>
      <c r="K8" s="20"/>
      <c r="L8" s="20"/>
      <c r="M8" s="20"/>
      <c r="N8" s="20"/>
      <c r="O8" s="20"/>
    </row>
    <row r="9" spans="1:15" s="29" customFormat="1" ht="15.75">
      <c r="A9" s="9" t="s">
        <v>77</v>
      </c>
      <c r="B9" s="32" t="s">
        <v>79</v>
      </c>
      <c r="C9" s="33">
        <f>C11+C12+C13+C14+C15</f>
        <v>1409215</v>
      </c>
      <c r="D9" s="34">
        <f>D11+D12+D13+D14+D15</f>
        <v>104336</v>
      </c>
      <c r="E9" s="34">
        <f aca="true" t="shared" si="0" ref="E9:O9">E11+E12+E13+E14+E15</f>
        <v>94431</v>
      </c>
      <c r="F9" s="34">
        <f t="shared" si="0"/>
        <v>107071</v>
      </c>
      <c r="G9" s="34">
        <f t="shared" si="0"/>
        <v>114770</v>
      </c>
      <c r="H9" s="34">
        <f t="shared" si="0"/>
        <v>135941</v>
      </c>
      <c r="I9" s="34">
        <f t="shared" si="0"/>
        <v>131368</v>
      </c>
      <c r="J9" s="34">
        <f t="shared" si="0"/>
        <v>126962</v>
      </c>
      <c r="K9" s="34">
        <f t="shared" si="0"/>
        <v>132330</v>
      </c>
      <c r="L9" s="34">
        <f t="shared" si="0"/>
        <v>122289</v>
      </c>
      <c r="M9" s="34">
        <f t="shared" si="0"/>
        <v>123241</v>
      </c>
      <c r="N9" s="34">
        <f t="shared" si="0"/>
        <v>110406</v>
      </c>
      <c r="O9" s="34">
        <f t="shared" si="0"/>
        <v>106070</v>
      </c>
    </row>
    <row r="10" spans="1:15" ht="18" customHeight="1">
      <c r="A10" s="35"/>
      <c r="B10" s="36" t="s">
        <v>52</v>
      </c>
      <c r="C10" s="158"/>
      <c r="D10" s="38"/>
      <c r="E10" s="38"/>
      <c r="F10" s="38"/>
      <c r="G10" s="38"/>
      <c r="H10" s="38"/>
      <c r="I10" s="38"/>
      <c r="J10" s="38"/>
      <c r="K10" s="38"/>
      <c r="L10" s="38"/>
      <c r="M10" s="38"/>
      <c r="N10" s="38"/>
      <c r="O10" s="38"/>
    </row>
    <row r="11" spans="1:15" ht="31.5">
      <c r="A11" s="35"/>
      <c r="B11" s="39" t="s">
        <v>57</v>
      </c>
      <c r="C11" s="33">
        <f>SUM(D11:O11)</f>
        <v>208176</v>
      </c>
      <c r="D11" s="40">
        <f>D17+D23</f>
        <v>16700</v>
      </c>
      <c r="E11" s="40">
        <f aca="true" t="shared" si="1" ref="E11:O11">E17+E23</f>
        <v>15855</v>
      </c>
      <c r="F11" s="40">
        <f t="shared" si="1"/>
        <v>17601</v>
      </c>
      <c r="G11" s="40">
        <f t="shared" si="1"/>
        <v>17308</v>
      </c>
      <c r="H11" s="40">
        <f t="shared" si="1"/>
        <v>19201</v>
      </c>
      <c r="I11" s="40">
        <f t="shared" si="1"/>
        <v>16664</v>
      </c>
      <c r="J11" s="40">
        <f t="shared" si="1"/>
        <v>16422</v>
      </c>
      <c r="K11" s="40">
        <f t="shared" si="1"/>
        <v>17772</v>
      </c>
      <c r="L11" s="40">
        <f t="shared" si="1"/>
        <v>17501</v>
      </c>
      <c r="M11" s="40">
        <f t="shared" si="1"/>
        <v>18503</v>
      </c>
      <c r="N11" s="40">
        <f t="shared" si="1"/>
        <v>17624</v>
      </c>
      <c r="O11" s="40">
        <f t="shared" si="1"/>
        <v>17025</v>
      </c>
    </row>
    <row r="12" spans="1:15" ht="31.5">
      <c r="A12" s="35"/>
      <c r="B12" s="39" t="s">
        <v>58</v>
      </c>
      <c r="C12" s="33">
        <f>SUM(D12:O12)</f>
        <v>768443</v>
      </c>
      <c r="D12" s="40">
        <f>D18+D24</f>
        <v>55374</v>
      </c>
      <c r="E12" s="40">
        <f aca="true" t="shared" si="2" ref="E12:O12">E18+E24</f>
        <v>49867</v>
      </c>
      <c r="F12" s="40">
        <f t="shared" si="2"/>
        <v>56441</v>
      </c>
      <c r="G12" s="40">
        <f t="shared" si="2"/>
        <v>63567</v>
      </c>
      <c r="H12" s="40">
        <f t="shared" si="2"/>
        <v>78415</v>
      </c>
      <c r="I12" s="40">
        <f t="shared" si="2"/>
        <v>75095</v>
      </c>
      <c r="J12" s="40">
        <f t="shared" si="2"/>
        <v>70512</v>
      </c>
      <c r="K12" s="40">
        <f t="shared" si="2"/>
        <v>73008</v>
      </c>
      <c r="L12" s="40">
        <f t="shared" si="2"/>
        <v>68800</v>
      </c>
      <c r="M12" s="40">
        <f t="shared" si="2"/>
        <v>66534</v>
      </c>
      <c r="N12" s="40">
        <f t="shared" si="2"/>
        <v>56848</v>
      </c>
      <c r="O12" s="40">
        <f t="shared" si="2"/>
        <v>53982</v>
      </c>
    </row>
    <row r="13" spans="1:15" ht="15.75">
      <c r="A13" s="35"/>
      <c r="B13" s="41" t="s">
        <v>50</v>
      </c>
      <c r="C13" s="33">
        <f>SUM(D13:O13)</f>
        <v>396670</v>
      </c>
      <c r="D13" s="40">
        <f>D19+D25</f>
        <v>30158</v>
      </c>
      <c r="E13" s="40">
        <f aca="true" t="shared" si="3" ref="E13:O13">E19+E25</f>
        <v>26762</v>
      </c>
      <c r="F13" s="40">
        <f t="shared" si="3"/>
        <v>30467</v>
      </c>
      <c r="G13" s="40">
        <f t="shared" si="3"/>
        <v>31200</v>
      </c>
      <c r="H13" s="40">
        <f t="shared" si="3"/>
        <v>34790</v>
      </c>
      <c r="I13" s="40">
        <f t="shared" si="3"/>
        <v>36330</v>
      </c>
      <c r="J13" s="40">
        <f t="shared" si="3"/>
        <v>35763</v>
      </c>
      <c r="K13" s="40">
        <f t="shared" si="3"/>
        <v>37404</v>
      </c>
      <c r="L13" s="40">
        <f t="shared" si="3"/>
        <v>33019</v>
      </c>
      <c r="M13" s="40">
        <f t="shared" si="3"/>
        <v>35377</v>
      </c>
      <c r="N13" s="40">
        <f t="shared" si="3"/>
        <v>33185</v>
      </c>
      <c r="O13" s="40">
        <f t="shared" si="3"/>
        <v>32215</v>
      </c>
    </row>
    <row r="14" spans="1:15" ht="15.75">
      <c r="A14" s="35"/>
      <c r="B14" s="41" t="s">
        <v>59</v>
      </c>
      <c r="C14" s="33">
        <f>SUM(D14:O14)</f>
        <v>30015</v>
      </c>
      <c r="D14" s="40">
        <f>D20</f>
        <v>1817</v>
      </c>
      <c r="E14" s="40">
        <f aca="true" t="shared" si="4" ref="E14:O14">E20</f>
        <v>1684</v>
      </c>
      <c r="F14" s="40">
        <f t="shared" si="4"/>
        <v>2231</v>
      </c>
      <c r="G14" s="40">
        <f t="shared" si="4"/>
        <v>2256</v>
      </c>
      <c r="H14" s="40">
        <f t="shared" si="4"/>
        <v>2879</v>
      </c>
      <c r="I14" s="40">
        <f t="shared" si="4"/>
        <v>2616</v>
      </c>
      <c r="J14" s="40">
        <f t="shared" si="4"/>
        <v>3417</v>
      </c>
      <c r="K14" s="40">
        <f t="shared" si="4"/>
        <v>3477</v>
      </c>
      <c r="L14" s="40">
        <f t="shared" si="4"/>
        <v>2418</v>
      </c>
      <c r="M14" s="40">
        <f t="shared" si="4"/>
        <v>2411</v>
      </c>
      <c r="N14" s="40">
        <f t="shared" si="4"/>
        <v>2408</v>
      </c>
      <c r="O14" s="40">
        <f t="shared" si="4"/>
        <v>2401</v>
      </c>
    </row>
    <row r="15" spans="1:15" ht="31.5">
      <c r="A15" s="206"/>
      <c r="B15" s="207" t="s">
        <v>60</v>
      </c>
      <c r="C15" s="33">
        <f>SUM(D15:O15)</f>
        <v>5911</v>
      </c>
      <c r="D15" s="40">
        <f>D21</f>
        <v>287</v>
      </c>
      <c r="E15" s="40">
        <f aca="true" t="shared" si="5" ref="E15:O15">E21</f>
        <v>263</v>
      </c>
      <c r="F15" s="40">
        <f t="shared" si="5"/>
        <v>331</v>
      </c>
      <c r="G15" s="40">
        <f t="shared" si="5"/>
        <v>439</v>
      </c>
      <c r="H15" s="40">
        <f t="shared" si="5"/>
        <v>656</v>
      </c>
      <c r="I15" s="40">
        <f t="shared" si="5"/>
        <v>663</v>
      </c>
      <c r="J15" s="40">
        <f t="shared" si="5"/>
        <v>848</v>
      </c>
      <c r="K15" s="40">
        <f t="shared" si="5"/>
        <v>669</v>
      </c>
      <c r="L15" s="40">
        <f t="shared" si="5"/>
        <v>551</v>
      </c>
      <c r="M15" s="40">
        <f t="shared" si="5"/>
        <v>416</v>
      </c>
      <c r="N15" s="40">
        <f t="shared" si="5"/>
        <v>341</v>
      </c>
      <c r="O15" s="40">
        <f t="shared" si="5"/>
        <v>447</v>
      </c>
    </row>
    <row r="16" spans="1:15" s="31" customFormat="1" ht="13.5">
      <c r="A16" s="42"/>
      <c r="B16" s="43" t="s">
        <v>49</v>
      </c>
      <c r="C16" s="44">
        <f>SUM(C17:C21)</f>
        <v>1149230</v>
      </c>
      <c r="D16" s="44">
        <f>SUM(D17:D21)</f>
        <v>86114</v>
      </c>
      <c r="E16" s="44">
        <f aca="true" t="shared" si="6" ref="E16:O16">SUM(E17:E21)</f>
        <v>78044</v>
      </c>
      <c r="F16" s="44">
        <f t="shared" si="6"/>
        <v>88198</v>
      </c>
      <c r="G16" s="44">
        <f t="shared" si="6"/>
        <v>94033</v>
      </c>
      <c r="H16" s="44">
        <f t="shared" si="6"/>
        <v>111156</v>
      </c>
      <c r="I16" s="44">
        <f t="shared" si="6"/>
        <v>107181</v>
      </c>
      <c r="J16" s="44">
        <f t="shared" si="6"/>
        <v>103314</v>
      </c>
      <c r="K16" s="44">
        <f t="shared" si="6"/>
        <v>107776</v>
      </c>
      <c r="L16" s="44">
        <f t="shared" si="6"/>
        <v>99139</v>
      </c>
      <c r="M16" s="44">
        <f t="shared" si="6"/>
        <v>99689</v>
      </c>
      <c r="N16" s="44">
        <f t="shared" si="6"/>
        <v>88641</v>
      </c>
      <c r="O16" s="185">
        <f t="shared" si="6"/>
        <v>85945</v>
      </c>
    </row>
    <row r="17" spans="1:15" s="31" customFormat="1" ht="31.5">
      <c r="A17" s="45"/>
      <c r="B17" s="46" t="s">
        <v>57</v>
      </c>
      <c r="C17" s="47">
        <f>SUM(D17:O17)</f>
        <v>166865</v>
      </c>
      <c r="D17" s="48">
        <v>13452</v>
      </c>
      <c r="E17" s="48">
        <v>12854</v>
      </c>
      <c r="F17" s="48">
        <v>14310</v>
      </c>
      <c r="G17" s="48">
        <v>13964</v>
      </c>
      <c r="H17" s="48">
        <v>15477</v>
      </c>
      <c r="I17" s="48">
        <v>13165</v>
      </c>
      <c r="J17" s="48">
        <v>12974</v>
      </c>
      <c r="K17" s="48">
        <v>14245</v>
      </c>
      <c r="L17" s="48">
        <v>14053</v>
      </c>
      <c r="M17" s="48">
        <v>14758</v>
      </c>
      <c r="N17" s="48">
        <v>13964</v>
      </c>
      <c r="O17" s="49">
        <v>13649</v>
      </c>
    </row>
    <row r="18" spans="1:15" ht="31.5">
      <c r="A18" s="50"/>
      <c r="B18" s="46" t="s">
        <v>58</v>
      </c>
      <c r="C18" s="47">
        <f>SUM(D18:O18)</f>
        <v>634277</v>
      </c>
      <c r="D18" s="48">
        <v>46509</v>
      </c>
      <c r="E18" s="48">
        <v>41917</v>
      </c>
      <c r="F18" s="48">
        <v>47207</v>
      </c>
      <c r="G18" s="48">
        <v>52811</v>
      </c>
      <c r="H18" s="48">
        <v>64689</v>
      </c>
      <c r="I18" s="48">
        <v>61974</v>
      </c>
      <c r="J18" s="48">
        <v>57874</v>
      </c>
      <c r="K18" s="48">
        <v>59893</v>
      </c>
      <c r="L18" s="48">
        <v>56221</v>
      </c>
      <c r="M18" s="48">
        <v>54567</v>
      </c>
      <c r="N18" s="48">
        <v>46297</v>
      </c>
      <c r="O18" s="49">
        <v>44318</v>
      </c>
    </row>
    <row r="19" spans="1:15" ht="15.75">
      <c r="A19" s="50"/>
      <c r="B19" s="51" t="s">
        <v>50</v>
      </c>
      <c r="C19" s="47">
        <f>SUM(D19:O19)</f>
        <v>312162</v>
      </c>
      <c r="D19" s="48">
        <v>24049</v>
      </c>
      <c r="E19" s="48">
        <v>21326</v>
      </c>
      <c r="F19" s="48">
        <v>24119</v>
      </c>
      <c r="G19" s="48">
        <v>24563</v>
      </c>
      <c r="H19" s="48">
        <v>27455</v>
      </c>
      <c r="I19" s="48">
        <v>28763</v>
      </c>
      <c r="J19" s="48">
        <v>28201</v>
      </c>
      <c r="K19" s="48">
        <v>29492</v>
      </c>
      <c r="L19" s="48">
        <v>25896</v>
      </c>
      <c r="M19" s="48">
        <v>27537</v>
      </c>
      <c r="N19" s="48">
        <v>25631</v>
      </c>
      <c r="O19" s="49">
        <v>25130</v>
      </c>
    </row>
    <row r="20" spans="1:15" ht="15.75">
      <c r="A20" s="50"/>
      <c r="B20" s="51" t="s">
        <v>116</v>
      </c>
      <c r="C20" s="47">
        <f>SUM(D20:O20)</f>
        <v>30015</v>
      </c>
      <c r="D20" s="48">
        <v>1817</v>
      </c>
      <c r="E20" s="48">
        <v>1684</v>
      </c>
      <c r="F20" s="48">
        <v>2231</v>
      </c>
      <c r="G20" s="48">
        <v>2256</v>
      </c>
      <c r="H20" s="48">
        <v>2879</v>
      </c>
      <c r="I20" s="48">
        <v>2616</v>
      </c>
      <c r="J20" s="48">
        <v>3417</v>
      </c>
      <c r="K20" s="48">
        <v>3477</v>
      </c>
      <c r="L20" s="48">
        <v>2418</v>
      </c>
      <c r="M20" s="48">
        <v>2411</v>
      </c>
      <c r="N20" s="48">
        <v>2408</v>
      </c>
      <c r="O20" s="49">
        <v>2401</v>
      </c>
    </row>
    <row r="21" spans="1:15" ht="31.5">
      <c r="A21" s="52"/>
      <c r="B21" s="77" t="s">
        <v>60</v>
      </c>
      <c r="C21" s="47">
        <f>SUM(D21:O21)</f>
        <v>5911</v>
      </c>
      <c r="D21" s="54">
        <v>287</v>
      </c>
      <c r="E21" s="54">
        <v>263</v>
      </c>
      <c r="F21" s="54">
        <v>331</v>
      </c>
      <c r="G21" s="54">
        <v>439</v>
      </c>
      <c r="H21" s="54">
        <v>656</v>
      </c>
      <c r="I21" s="54">
        <v>663</v>
      </c>
      <c r="J21" s="54">
        <v>848</v>
      </c>
      <c r="K21" s="54">
        <v>669</v>
      </c>
      <c r="L21" s="54">
        <v>551</v>
      </c>
      <c r="M21" s="54">
        <v>416</v>
      </c>
      <c r="N21" s="54">
        <v>341</v>
      </c>
      <c r="O21" s="55">
        <v>447</v>
      </c>
    </row>
    <row r="22" spans="1:15" s="31" customFormat="1" ht="24.75">
      <c r="A22" s="42"/>
      <c r="B22" s="43" t="s">
        <v>53</v>
      </c>
      <c r="C22" s="44">
        <f>SUM(C23:C25)</f>
        <v>259985</v>
      </c>
      <c r="D22" s="44">
        <f>SUM(D23:D25)</f>
        <v>18222</v>
      </c>
      <c r="E22" s="44">
        <f aca="true" t="shared" si="7" ref="E22:O22">SUM(E23:E25)</f>
        <v>16387</v>
      </c>
      <c r="F22" s="44">
        <f t="shared" si="7"/>
        <v>18873</v>
      </c>
      <c r="G22" s="44">
        <f t="shared" si="7"/>
        <v>20737</v>
      </c>
      <c r="H22" s="44">
        <f t="shared" si="7"/>
        <v>24785</v>
      </c>
      <c r="I22" s="44">
        <f t="shared" si="7"/>
        <v>24187</v>
      </c>
      <c r="J22" s="44">
        <f t="shared" si="7"/>
        <v>23648</v>
      </c>
      <c r="K22" s="44">
        <f t="shared" si="7"/>
        <v>24554</v>
      </c>
      <c r="L22" s="44">
        <f t="shared" si="7"/>
        <v>23150</v>
      </c>
      <c r="M22" s="44">
        <f t="shared" si="7"/>
        <v>23552</v>
      </c>
      <c r="N22" s="44">
        <f t="shared" si="7"/>
        <v>21765</v>
      </c>
      <c r="O22" s="185">
        <f t="shared" si="7"/>
        <v>20125</v>
      </c>
    </row>
    <row r="23" spans="1:15" s="31" customFormat="1" ht="31.5">
      <c r="A23" s="45"/>
      <c r="B23" s="46" t="s">
        <v>57</v>
      </c>
      <c r="C23" s="47">
        <f>SUM(D23:O23)</f>
        <v>41311</v>
      </c>
      <c r="D23" s="48">
        <v>3248</v>
      </c>
      <c r="E23" s="48">
        <v>3001</v>
      </c>
      <c r="F23" s="48">
        <v>3291</v>
      </c>
      <c r="G23" s="48">
        <v>3344</v>
      </c>
      <c r="H23" s="48">
        <v>3724</v>
      </c>
      <c r="I23" s="48">
        <v>3499</v>
      </c>
      <c r="J23" s="48">
        <v>3448</v>
      </c>
      <c r="K23" s="48">
        <v>3527</v>
      </c>
      <c r="L23" s="48">
        <v>3448</v>
      </c>
      <c r="M23" s="48">
        <v>3745</v>
      </c>
      <c r="N23" s="48">
        <v>3660</v>
      </c>
      <c r="O23" s="49">
        <v>3376</v>
      </c>
    </row>
    <row r="24" spans="1:15" ht="31.5">
      <c r="A24" s="50"/>
      <c r="B24" s="46" t="s">
        <v>58</v>
      </c>
      <c r="C24" s="47">
        <f>SUM(D24:O24)</f>
        <v>134166</v>
      </c>
      <c r="D24" s="48">
        <v>8865</v>
      </c>
      <c r="E24" s="48">
        <v>7950</v>
      </c>
      <c r="F24" s="48">
        <v>9234</v>
      </c>
      <c r="G24" s="48">
        <v>10756</v>
      </c>
      <c r="H24" s="48">
        <v>13726</v>
      </c>
      <c r="I24" s="48">
        <v>13121</v>
      </c>
      <c r="J24" s="48">
        <v>12638</v>
      </c>
      <c r="K24" s="48">
        <v>13115</v>
      </c>
      <c r="L24" s="48">
        <v>12579</v>
      </c>
      <c r="M24" s="48">
        <v>11967</v>
      </c>
      <c r="N24" s="48">
        <v>10551</v>
      </c>
      <c r="O24" s="49">
        <v>9664</v>
      </c>
    </row>
    <row r="25" spans="1:15" ht="16.5" thickBot="1">
      <c r="A25" s="56"/>
      <c r="B25" s="57" t="s">
        <v>50</v>
      </c>
      <c r="C25" s="58">
        <f>SUM(D25:O25)</f>
        <v>84508</v>
      </c>
      <c r="D25" s="59">
        <v>6109</v>
      </c>
      <c r="E25" s="59">
        <v>5436</v>
      </c>
      <c r="F25" s="59">
        <v>6348</v>
      </c>
      <c r="G25" s="59">
        <v>6637</v>
      </c>
      <c r="H25" s="59">
        <v>7335</v>
      </c>
      <c r="I25" s="59">
        <v>7567</v>
      </c>
      <c r="J25" s="59">
        <v>7562</v>
      </c>
      <c r="K25" s="59">
        <v>7912</v>
      </c>
      <c r="L25" s="59">
        <v>7123</v>
      </c>
      <c r="M25" s="59">
        <v>7840</v>
      </c>
      <c r="N25" s="59">
        <v>7554</v>
      </c>
      <c r="O25" s="60">
        <v>7085</v>
      </c>
    </row>
    <row r="26" spans="1:15" s="29" customFormat="1" ht="16.5" thickTop="1">
      <c r="A26" s="94" t="s">
        <v>78</v>
      </c>
      <c r="B26" s="95" t="s">
        <v>54</v>
      </c>
      <c r="C26" s="96">
        <f>SUM(D26:O26)</f>
        <v>5112720.2</v>
      </c>
      <c r="D26" s="97">
        <f>D27+D33</f>
        <v>426460.4</v>
      </c>
      <c r="E26" s="97">
        <f aca="true" t="shared" si="8" ref="E26:O26">E27+E33</f>
        <v>386038.50000000006</v>
      </c>
      <c r="F26" s="97">
        <f t="shared" si="8"/>
        <v>425453.80000000005</v>
      </c>
      <c r="G26" s="97">
        <f t="shared" si="8"/>
        <v>421269.20000000007</v>
      </c>
      <c r="H26" s="97">
        <f t="shared" si="8"/>
        <v>444191.8</v>
      </c>
      <c r="I26" s="97">
        <f t="shared" si="8"/>
        <v>423087.9</v>
      </c>
      <c r="J26" s="97">
        <f t="shared" si="8"/>
        <v>444245.39999999997</v>
      </c>
      <c r="K26" s="97">
        <f t="shared" si="8"/>
        <v>441749.4</v>
      </c>
      <c r="L26" s="97">
        <f t="shared" si="8"/>
        <v>429037.2</v>
      </c>
      <c r="M26" s="97">
        <f t="shared" si="8"/>
        <v>436020.10000000003</v>
      </c>
      <c r="N26" s="97">
        <f t="shared" si="8"/>
        <v>412987.10000000003</v>
      </c>
      <c r="O26" s="97">
        <f t="shared" si="8"/>
        <v>422179.4</v>
      </c>
    </row>
    <row r="27" spans="1:15" s="31" customFormat="1" ht="13.5">
      <c r="A27" s="42"/>
      <c r="B27" s="43" t="s">
        <v>56</v>
      </c>
      <c r="C27" s="66">
        <f>SUM(C28:C32)</f>
        <v>4956688.9</v>
      </c>
      <c r="D27" s="66">
        <f aca="true" t="shared" si="9" ref="D27:O27">SUM(D28:D32)</f>
        <v>413252.2</v>
      </c>
      <c r="E27" s="66">
        <f t="shared" si="9"/>
        <v>374291.80000000005</v>
      </c>
      <c r="F27" s="66">
        <f t="shared" si="9"/>
        <v>412347.20000000007</v>
      </c>
      <c r="G27" s="66">
        <f t="shared" si="9"/>
        <v>408537.50000000006</v>
      </c>
      <c r="H27" s="66">
        <f t="shared" si="9"/>
        <v>431683.3</v>
      </c>
      <c r="I27" s="66">
        <f t="shared" si="9"/>
        <v>410156.10000000003</v>
      </c>
      <c r="J27" s="66">
        <f t="shared" si="9"/>
        <v>430637.3</v>
      </c>
      <c r="K27" s="66">
        <f t="shared" si="9"/>
        <v>428236.5</v>
      </c>
      <c r="L27" s="66">
        <f t="shared" si="9"/>
        <v>415796.4</v>
      </c>
      <c r="M27" s="66">
        <f t="shared" si="9"/>
        <v>422671.10000000003</v>
      </c>
      <c r="N27" s="66">
        <f t="shared" si="9"/>
        <v>399639.10000000003</v>
      </c>
      <c r="O27" s="186">
        <f t="shared" si="9"/>
        <v>409440.4</v>
      </c>
    </row>
    <row r="28" spans="1:15" ht="31.5">
      <c r="A28" s="50"/>
      <c r="B28" s="46" t="s">
        <v>57</v>
      </c>
      <c r="C28" s="67">
        <f>SUM(D28:O28)</f>
        <v>809901.9999999999</v>
      </c>
      <c r="D28" s="68">
        <v>68919.6</v>
      </c>
      <c r="E28" s="68">
        <v>62701.6</v>
      </c>
      <c r="F28" s="68">
        <v>69554.4</v>
      </c>
      <c r="G28" s="68">
        <v>66933.6</v>
      </c>
      <c r="H28" s="68">
        <v>69710.4</v>
      </c>
      <c r="I28" s="68">
        <v>64725.2</v>
      </c>
      <c r="J28" s="68">
        <v>67318</v>
      </c>
      <c r="K28" s="68">
        <v>67597.4</v>
      </c>
      <c r="L28" s="68">
        <v>67148.6</v>
      </c>
      <c r="M28" s="68">
        <v>69072</v>
      </c>
      <c r="N28" s="68">
        <v>67526</v>
      </c>
      <c r="O28" s="69">
        <v>68695.2</v>
      </c>
    </row>
    <row r="29" spans="1:15" ht="31.5">
      <c r="A29" s="50"/>
      <c r="B29" s="46" t="s">
        <v>58</v>
      </c>
      <c r="C29" s="67">
        <f>SUM(D29:O29)</f>
        <v>1967355.6999999997</v>
      </c>
      <c r="D29" s="68">
        <v>159846.4</v>
      </c>
      <c r="E29" s="68">
        <v>144739</v>
      </c>
      <c r="F29" s="68">
        <v>158953.7</v>
      </c>
      <c r="G29" s="68">
        <v>161942.7</v>
      </c>
      <c r="H29" s="68">
        <v>175294.7</v>
      </c>
      <c r="I29" s="68">
        <v>167905.5</v>
      </c>
      <c r="J29" s="68">
        <v>176112.9</v>
      </c>
      <c r="K29" s="68">
        <v>175826.4</v>
      </c>
      <c r="L29" s="68">
        <v>169078.2</v>
      </c>
      <c r="M29" s="68">
        <v>168730.6</v>
      </c>
      <c r="N29" s="68">
        <v>153600.9</v>
      </c>
      <c r="O29" s="69">
        <v>155324.7</v>
      </c>
    </row>
    <row r="30" spans="1:15" ht="15.75">
      <c r="A30" s="50"/>
      <c r="B30" s="51" t="s">
        <v>50</v>
      </c>
      <c r="C30" s="67">
        <f>SUM(D30:O30)</f>
        <v>2052467.5999999999</v>
      </c>
      <c r="D30" s="68">
        <v>174333.2</v>
      </c>
      <c r="E30" s="68">
        <v>157449.2</v>
      </c>
      <c r="F30" s="68">
        <v>173822.2</v>
      </c>
      <c r="G30" s="68">
        <v>169182.5</v>
      </c>
      <c r="H30" s="68">
        <v>175140.3</v>
      </c>
      <c r="I30" s="68">
        <v>167387.1</v>
      </c>
      <c r="J30" s="68">
        <v>174810.5</v>
      </c>
      <c r="K30" s="68">
        <v>173865.5</v>
      </c>
      <c r="L30" s="68">
        <v>169139.2</v>
      </c>
      <c r="M30" s="68">
        <v>174333.2</v>
      </c>
      <c r="N30" s="68">
        <v>168237.5</v>
      </c>
      <c r="O30" s="69">
        <v>174767.2</v>
      </c>
    </row>
    <row r="31" spans="1:15" ht="15.75">
      <c r="A31" s="50"/>
      <c r="B31" s="51" t="s">
        <v>59</v>
      </c>
      <c r="C31" s="67">
        <f>SUM(D31:O31)</f>
        <v>113293.2</v>
      </c>
      <c r="D31" s="68">
        <v>9583.6</v>
      </c>
      <c r="E31" s="68">
        <v>8692</v>
      </c>
      <c r="F31" s="68">
        <v>9676.2</v>
      </c>
      <c r="G31" s="68">
        <v>9286.4</v>
      </c>
      <c r="H31" s="68">
        <v>9583.6</v>
      </c>
      <c r="I31" s="68">
        <v>9379</v>
      </c>
      <c r="J31" s="68">
        <v>9583.6</v>
      </c>
      <c r="K31" s="68">
        <v>9676.2</v>
      </c>
      <c r="L31" s="68">
        <v>9286.4</v>
      </c>
      <c r="M31" s="68">
        <v>9583.6</v>
      </c>
      <c r="N31" s="68">
        <v>9379</v>
      </c>
      <c r="O31" s="69">
        <v>9583.6</v>
      </c>
    </row>
    <row r="32" spans="1:15" ht="31.5">
      <c r="A32" s="52"/>
      <c r="B32" s="53" t="s">
        <v>60</v>
      </c>
      <c r="C32" s="67">
        <f>SUM(D32:O32)</f>
        <v>13670.400000000001</v>
      </c>
      <c r="D32" s="70">
        <v>569.4</v>
      </c>
      <c r="E32" s="70">
        <v>710</v>
      </c>
      <c r="F32" s="70">
        <v>340.7</v>
      </c>
      <c r="G32" s="70">
        <v>1192.3</v>
      </c>
      <c r="H32" s="70">
        <v>1954.3</v>
      </c>
      <c r="I32" s="70">
        <v>759.3</v>
      </c>
      <c r="J32" s="70">
        <v>2812.3</v>
      </c>
      <c r="K32" s="70">
        <v>1271</v>
      </c>
      <c r="L32" s="70">
        <v>1144</v>
      </c>
      <c r="M32" s="70">
        <v>951.7</v>
      </c>
      <c r="N32" s="70">
        <v>895.7</v>
      </c>
      <c r="O32" s="187">
        <v>1069.7</v>
      </c>
    </row>
    <row r="33" spans="1:15" s="31" customFormat="1" ht="13.5">
      <c r="A33" s="42"/>
      <c r="B33" s="43" t="s">
        <v>55</v>
      </c>
      <c r="C33" s="66">
        <f>SUM(C34:C38)</f>
        <v>156031.29999999996</v>
      </c>
      <c r="D33" s="66">
        <f aca="true" t="shared" si="10" ref="D33:O33">SUM(D34:D38)</f>
        <v>13208.2</v>
      </c>
      <c r="E33" s="66">
        <f t="shared" si="10"/>
        <v>11746.699999999999</v>
      </c>
      <c r="F33" s="66">
        <f t="shared" si="10"/>
        <v>13106.599999999999</v>
      </c>
      <c r="G33" s="66">
        <f t="shared" si="10"/>
        <v>12731.7</v>
      </c>
      <c r="H33" s="66">
        <f t="shared" si="10"/>
        <v>12508.5</v>
      </c>
      <c r="I33" s="66">
        <f t="shared" si="10"/>
        <v>12931.799999999997</v>
      </c>
      <c r="J33" s="66">
        <f t="shared" si="10"/>
        <v>13608.1</v>
      </c>
      <c r="K33" s="66">
        <f t="shared" si="10"/>
        <v>13512.900000000001</v>
      </c>
      <c r="L33" s="66">
        <f t="shared" si="10"/>
        <v>13240.8</v>
      </c>
      <c r="M33" s="66">
        <f t="shared" si="10"/>
        <v>13348.999999999998</v>
      </c>
      <c r="N33" s="66">
        <f t="shared" si="10"/>
        <v>13348.000000000002</v>
      </c>
      <c r="O33" s="186">
        <f t="shared" si="10"/>
        <v>12739</v>
      </c>
    </row>
    <row r="34" spans="1:15" s="31" customFormat="1" ht="31.5">
      <c r="A34" s="45"/>
      <c r="B34" s="46" t="s">
        <v>57</v>
      </c>
      <c r="C34" s="67">
        <f>SUM(D34:O34)</f>
        <v>28605.8</v>
      </c>
      <c r="D34" s="175">
        <v>2388.8</v>
      </c>
      <c r="E34" s="175">
        <v>2099.1</v>
      </c>
      <c r="F34" s="175">
        <v>2042.8</v>
      </c>
      <c r="G34" s="175">
        <v>2520.4</v>
      </c>
      <c r="H34" s="175">
        <v>2017.1</v>
      </c>
      <c r="I34" s="175">
        <v>2243.2</v>
      </c>
      <c r="J34" s="175">
        <v>2667.8</v>
      </c>
      <c r="K34" s="175">
        <v>2371.4</v>
      </c>
      <c r="L34" s="175">
        <v>2438.3</v>
      </c>
      <c r="M34" s="175">
        <v>2812.8</v>
      </c>
      <c r="N34" s="175">
        <v>2647.3</v>
      </c>
      <c r="O34" s="176">
        <v>2356.8</v>
      </c>
    </row>
    <row r="35" spans="1:15" ht="31.5">
      <c r="A35" s="50"/>
      <c r="B35" s="46" t="s">
        <v>58</v>
      </c>
      <c r="C35" s="67">
        <f>SUM(D35:O35)</f>
        <v>73213.4</v>
      </c>
      <c r="D35" s="68">
        <v>6169.2</v>
      </c>
      <c r="E35" s="68">
        <v>5660.6</v>
      </c>
      <c r="F35" s="68">
        <v>5762.8</v>
      </c>
      <c r="G35" s="68">
        <v>5849</v>
      </c>
      <c r="H35" s="68">
        <v>6331.1</v>
      </c>
      <c r="I35" s="68">
        <v>6129.9</v>
      </c>
      <c r="J35" s="68">
        <v>6310.7</v>
      </c>
      <c r="K35" s="68">
        <v>6806.2</v>
      </c>
      <c r="L35" s="68">
        <v>6829.7</v>
      </c>
      <c r="M35" s="68">
        <v>5917</v>
      </c>
      <c r="N35" s="68">
        <v>5648.6</v>
      </c>
      <c r="O35" s="69">
        <v>5798.6</v>
      </c>
    </row>
    <row r="36" spans="1:15" ht="15.75">
      <c r="A36" s="50"/>
      <c r="B36" s="51" t="s">
        <v>50</v>
      </c>
      <c r="C36" s="67">
        <f>SUM(D36:O36)</f>
        <v>50070.399999999994</v>
      </c>
      <c r="D36" s="68">
        <v>4292.3</v>
      </c>
      <c r="E36" s="68">
        <v>3693.9</v>
      </c>
      <c r="F36" s="68">
        <v>4930.2</v>
      </c>
      <c r="G36" s="68">
        <v>4068.8</v>
      </c>
      <c r="H36" s="68">
        <v>3839.1</v>
      </c>
      <c r="I36" s="68">
        <v>4227.8</v>
      </c>
      <c r="J36" s="68">
        <v>4285.9</v>
      </c>
      <c r="K36" s="68">
        <v>3952.8</v>
      </c>
      <c r="L36" s="68">
        <v>3641.1</v>
      </c>
      <c r="M36" s="68">
        <v>4276.1</v>
      </c>
      <c r="N36" s="68">
        <v>4626.7</v>
      </c>
      <c r="O36" s="69">
        <v>4235.7</v>
      </c>
    </row>
    <row r="37" spans="1:15" ht="15.75">
      <c r="A37" s="50"/>
      <c r="B37" s="51" t="s">
        <v>116</v>
      </c>
      <c r="C37" s="67">
        <f>SUM(D37:O37)</f>
        <v>3935.3000000000006</v>
      </c>
      <c r="D37" s="68">
        <v>353.7</v>
      </c>
      <c r="E37" s="68">
        <v>290.8</v>
      </c>
      <c r="F37" s="68">
        <v>335</v>
      </c>
      <c r="G37" s="68">
        <v>273</v>
      </c>
      <c r="H37" s="68">
        <v>303.8</v>
      </c>
      <c r="I37" s="68">
        <v>301</v>
      </c>
      <c r="J37" s="68">
        <v>318.6</v>
      </c>
      <c r="K37" s="68">
        <v>355.3</v>
      </c>
      <c r="L37" s="68">
        <v>317.9</v>
      </c>
      <c r="M37" s="68">
        <v>338.8</v>
      </c>
      <c r="N37" s="68">
        <v>418.8</v>
      </c>
      <c r="O37" s="69">
        <v>328.6</v>
      </c>
    </row>
    <row r="38" spans="1:15" ht="32.25" thickBot="1">
      <c r="A38" s="56"/>
      <c r="B38" s="57" t="s">
        <v>60</v>
      </c>
      <c r="C38" s="208">
        <f>SUM(D38:O38)</f>
        <v>206.4</v>
      </c>
      <c r="D38" s="73">
        <v>4.2</v>
      </c>
      <c r="E38" s="73">
        <v>2.3</v>
      </c>
      <c r="F38" s="73">
        <v>35.8</v>
      </c>
      <c r="G38" s="73">
        <v>20.5</v>
      </c>
      <c r="H38" s="73">
        <v>17.4</v>
      </c>
      <c r="I38" s="73">
        <v>29.9</v>
      </c>
      <c r="J38" s="73">
        <v>25.1</v>
      </c>
      <c r="K38" s="73">
        <v>27.2</v>
      </c>
      <c r="L38" s="73">
        <v>13.8</v>
      </c>
      <c r="M38" s="73">
        <v>4.3</v>
      </c>
      <c r="N38" s="73">
        <v>6.6</v>
      </c>
      <c r="O38" s="74">
        <v>19.3</v>
      </c>
    </row>
    <row r="39" spans="1:15" ht="16.5" thickTop="1">
      <c r="A39" s="63"/>
      <c r="B39" s="93" t="s">
        <v>5</v>
      </c>
      <c r="C39" s="64"/>
      <c r="D39" s="65"/>
      <c r="E39" s="65"/>
      <c r="F39" s="65"/>
      <c r="G39" s="65"/>
      <c r="H39" s="65"/>
      <c r="I39" s="65"/>
      <c r="J39" s="65"/>
      <c r="K39" s="65"/>
      <c r="L39" s="65"/>
      <c r="M39" s="65"/>
      <c r="N39" s="65"/>
      <c r="O39" s="65"/>
    </row>
    <row r="40" spans="1:15" ht="15.75">
      <c r="A40" s="7"/>
      <c r="B40" s="14" t="s">
        <v>6</v>
      </c>
      <c r="C40" s="23"/>
      <c r="D40" s="20"/>
      <c r="E40" s="20"/>
      <c r="F40" s="20"/>
      <c r="G40" s="20"/>
      <c r="H40" s="20"/>
      <c r="I40" s="20"/>
      <c r="J40" s="20"/>
      <c r="K40" s="20"/>
      <c r="L40" s="20"/>
      <c r="M40" s="20"/>
      <c r="N40" s="20"/>
      <c r="O40" s="20"/>
    </row>
    <row r="41" spans="1:15" s="87" customFormat="1" ht="19.5" customHeight="1">
      <c r="A41" s="85" t="s">
        <v>7</v>
      </c>
      <c r="B41" s="86" t="s">
        <v>75</v>
      </c>
      <c r="C41" s="83">
        <f>SUM(D41:O41)</f>
        <v>5066702.829999999</v>
      </c>
      <c r="D41" s="83">
        <f>D43+D49+D57</f>
        <v>404906.52</v>
      </c>
      <c r="E41" s="83">
        <f aca="true" t="shared" si="11" ref="E41:O41">E43+E49+E57</f>
        <v>386353.92000000004</v>
      </c>
      <c r="F41" s="83">
        <f t="shared" si="11"/>
        <v>422431.55</v>
      </c>
      <c r="G41" s="83">
        <f t="shared" si="11"/>
        <v>410435.25</v>
      </c>
      <c r="H41" s="83">
        <f t="shared" si="11"/>
        <v>435552.85</v>
      </c>
      <c r="I41" s="83">
        <f t="shared" si="11"/>
        <v>444091.6</v>
      </c>
      <c r="J41" s="83">
        <f t="shared" si="11"/>
        <v>445431.13999999996</v>
      </c>
      <c r="K41" s="83">
        <f t="shared" si="11"/>
        <v>451316.45999999996</v>
      </c>
      <c r="L41" s="83">
        <f t="shared" si="11"/>
        <v>421538.38</v>
      </c>
      <c r="M41" s="83">
        <f t="shared" si="11"/>
        <v>425646.81</v>
      </c>
      <c r="N41" s="83">
        <f t="shared" si="11"/>
        <v>409588.29</v>
      </c>
      <c r="O41" s="83">
        <f t="shared" si="11"/>
        <v>409410.06</v>
      </c>
    </row>
    <row r="42" spans="1:15" ht="31.5">
      <c r="A42" s="7"/>
      <c r="B42" s="14" t="s">
        <v>4</v>
      </c>
      <c r="C42" s="91"/>
      <c r="D42" s="79"/>
      <c r="E42" s="79"/>
      <c r="F42" s="79"/>
      <c r="G42" s="79"/>
      <c r="H42" s="79"/>
      <c r="I42" s="79"/>
      <c r="J42" s="79"/>
      <c r="K42" s="79"/>
      <c r="L42" s="79"/>
      <c r="M42" s="79"/>
      <c r="N42" s="79"/>
      <c r="O42" s="79"/>
    </row>
    <row r="43" spans="1:15" s="31" customFormat="1" ht="15.75">
      <c r="A43" s="88" t="s">
        <v>63</v>
      </c>
      <c r="B43" s="89" t="s">
        <v>64</v>
      </c>
      <c r="C43" s="92">
        <f>SUM(D43:O43)</f>
        <v>1881206.6099999999</v>
      </c>
      <c r="D43" s="90">
        <f>SUM(D44:D48)</f>
        <v>141623.09</v>
      </c>
      <c r="E43" s="90">
        <f aca="true" t="shared" si="12" ref="E43:O43">SUM(E44:E48)</f>
        <v>124074.51000000001</v>
      </c>
      <c r="F43" s="90">
        <f t="shared" si="12"/>
        <v>141898.15000000002</v>
      </c>
      <c r="G43" s="90">
        <f t="shared" si="12"/>
        <v>147565.1</v>
      </c>
      <c r="H43" s="90">
        <f t="shared" si="12"/>
        <v>172355.01</v>
      </c>
      <c r="I43" s="90">
        <f t="shared" si="12"/>
        <v>177262.11000000002</v>
      </c>
      <c r="J43" s="90">
        <f t="shared" si="12"/>
        <v>180812.90999999997</v>
      </c>
      <c r="K43" s="90">
        <f t="shared" si="12"/>
        <v>186926.03</v>
      </c>
      <c r="L43" s="90">
        <f t="shared" si="12"/>
        <v>156268.33</v>
      </c>
      <c r="M43" s="90">
        <f t="shared" si="12"/>
        <v>161822</v>
      </c>
      <c r="N43" s="90">
        <f t="shared" si="12"/>
        <v>146873.47999999998</v>
      </c>
      <c r="O43" s="90">
        <f t="shared" si="12"/>
        <v>143725.88999999998</v>
      </c>
    </row>
    <row r="44" spans="1:15" ht="31.5">
      <c r="A44" s="7"/>
      <c r="B44" s="14" t="s">
        <v>66</v>
      </c>
      <c r="C44" s="91">
        <f>SUM(D44:O44)</f>
        <v>148996.91999999998</v>
      </c>
      <c r="D44" s="79">
        <v>11426.34</v>
      </c>
      <c r="E44" s="79">
        <v>10476.88</v>
      </c>
      <c r="F44" s="79">
        <v>12331.7</v>
      </c>
      <c r="G44" s="79">
        <v>11970.67</v>
      </c>
      <c r="H44" s="79">
        <v>13599.81</v>
      </c>
      <c r="I44" s="79">
        <v>12935.45</v>
      </c>
      <c r="J44" s="79">
        <v>12794.67</v>
      </c>
      <c r="K44" s="79">
        <v>14359.36</v>
      </c>
      <c r="L44" s="79">
        <v>12366.81</v>
      </c>
      <c r="M44" s="79">
        <v>13011.83</v>
      </c>
      <c r="N44" s="79">
        <v>11818.96</v>
      </c>
      <c r="O44" s="79">
        <v>11904.44</v>
      </c>
    </row>
    <row r="45" spans="1:15" ht="31.5">
      <c r="A45" s="7"/>
      <c r="B45" s="14" t="s">
        <v>67</v>
      </c>
      <c r="C45" s="91">
        <f aca="true" t="shared" si="13" ref="C45:C62">SUM(D45:O45)</f>
        <v>596416.72</v>
      </c>
      <c r="D45" s="79">
        <v>44239.88</v>
      </c>
      <c r="E45" s="79">
        <v>39143.37</v>
      </c>
      <c r="F45" s="79">
        <v>44790.9</v>
      </c>
      <c r="G45" s="79">
        <v>49193.58</v>
      </c>
      <c r="H45" s="79">
        <v>59705.87</v>
      </c>
      <c r="I45" s="79">
        <v>58490.79</v>
      </c>
      <c r="J45" s="79">
        <v>54629.19</v>
      </c>
      <c r="K45" s="79">
        <v>57138.56</v>
      </c>
      <c r="L45" s="79">
        <v>51956.84</v>
      </c>
      <c r="M45" s="79">
        <v>50761.21</v>
      </c>
      <c r="N45" s="79">
        <v>43933.21</v>
      </c>
      <c r="O45" s="79">
        <v>42433.32</v>
      </c>
    </row>
    <row r="46" spans="1:15" ht="31.5">
      <c r="A46" s="7"/>
      <c r="B46" s="14" t="s">
        <v>61</v>
      </c>
      <c r="C46" s="91">
        <f>SUM(D46:O46)</f>
        <v>1043977.7499999999</v>
      </c>
      <c r="D46" s="79">
        <v>80556.32</v>
      </c>
      <c r="E46" s="79">
        <v>69614.58</v>
      </c>
      <c r="F46" s="79">
        <v>78675.1</v>
      </c>
      <c r="G46" s="79">
        <v>79519.84</v>
      </c>
      <c r="H46" s="79">
        <v>89748.98</v>
      </c>
      <c r="I46" s="79">
        <v>98016.47</v>
      </c>
      <c r="J46" s="79">
        <v>101618.81</v>
      </c>
      <c r="K46" s="79">
        <v>104933.72</v>
      </c>
      <c r="L46" s="79">
        <v>84495.18</v>
      </c>
      <c r="M46" s="79">
        <v>90918.46</v>
      </c>
      <c r="N46" s="79">
        <v>84051.18</v>
      </c>
      <c r="O46" s="79">
        <v>81829.11</v>
      </c>
    </row>
    <row r="47" spans="1:15" ht="15.75">
      <c r="A47" s="7"/>
      <c r="B47" s="14" t="s">
        <v>68</v>
      </c>
      <c r="C47" s="91">
        <f t="shared" si="13"/>
        <v>78197.75999999998</v>
      </c>
      <c r="D47" s="79">
        <v>4855.58</v>
      </c>
      <c r="E47" s="79">
        <v>4146.13</v>
      </c>
      <c r="F47" s="79">
        <v>5644.88</v>
      </c>
      <c r="G47" s="79">
        <v>5679.62</v>
      </c>
      <c r="H47" s="79">
        <v>7514.69</v>
      </c>
      <c r="I47" s="79">
        <v>6909.72</v>
      </c>
      <c r="J47" s="79">
        <v>9130.71</v>
      </c>
      <c r="K47" s="79">
        <v>9216.06</v>
      </c>
      <c r="L47" s="79">
        <v>6291.72</v>
      </c>
      <c r="M47" s="79">
        <v>6161.21</v>
      </c>
      <c r="N47" s="79">
        <v>6222.76</v>
      </c>
      <c r="O47" s="79">
        <v>6424.68</v>
      </c>
    </row>
    <row r="48" spans="1:15" ht="15.75">
      <c r="A48" s="7"/>
      <c r="B48" s="14" t="s">
        <v>62</v>
      </c>
      <c r="C48" s="91">
        <f t="shared" si="13"/>
        <v>13617.460000000001</v>
      </c>
      <c r="D48" s="79">
        <v>544.97</v>
      </c>
      <c r="E48" s="79">
        <v>693.55</v>
      </c>
      <c r="F48" s="79">
        <v>455.57</v>
      </c>
      <c r="G48" s="79">
        <v>1201.39</v>
      </c>
      <c r="H48" s="79">
        <v>1785.66</v>
      </c>
      <c r="I48" s="79">
        <v>909.68</v>
      </c>
      <c r="J48" s="79">
        <v>2639.53</v>
      </c>
      <c r="K48" s="79">
        <v>1278.33</v>
      </c>
      <c r="L48" s="79">
        <v>1157.78</v>
      </c>
      <c r="M48" s="79">
        <v>969.29</v>
      </c>
      <c r="N48" s="79">
        <v>847.37</v>
      </c>
      <c r="O48" s="79">
        <v>1134.34</v>
      </c>
    </row>
    <row r="49" spans="1:15" s="31" customFormat="1" ht="15.75">
      <c r="A49" s="88" t="s">
        <v>65</v>
      </c>
      <c r="B49" s="89" t="s">
        <v>5</v>
      </c>
      <c r="C49" s="92">
        <f>SUM(D49:O49)</f>
        <v>112715.96000000002</v>
      </c>
      <c r="D49" s="90">
        <f>SUM(D50:D56)</f>
        <v>9158.05</v>
      </c>
      <c r="E49" s="90">
        <f aca="true" t="shared" si="14" ref="E49:O49">SUM(E50:E56)</f>
        <v>8320.1</v>
      </c>
      <c r="F49" s="90">
        <f t="shared" si="14"/>
        <v>9028.44</v>
      </c>
      <c r="G49" s="90">
        <f t="shared" si="14"/>
        <v>8773.7</v>
      </c>
      <c r="H49" s="90">
        <f t="shared" si="14"/>
        <v>9270.47</v>
      </c>
      <c r="I49" s="90">
        <f t="shared" si="14"/>
        <v>10357.15</v>
      </c>
      <c r="J49" s="90">
        <f t="shared" si="14"/>
        <v>10655.12</v>
      </c>
      <c r="K49" s="90">
        <f t="shared" si="14"/>
        <v>10370.89</v>
      </c>
      <c r="L49" s="90">
        <f t="shared" si="14"/>
        <v>8883.02</v>
      </c>
      <c r="M49" s="90">
        <f t="shared" si="14"/>
        <v>9812.15</v>
      </c>
      <c r="N49" s="90">
        <f t="shared" si="14"/>
        <v>8807.83</v>
      </c>
      <c r="O49" s="90">
        <f t="shared" si="14"/>
        <v>9279.04</v>
      </c>
    </row>
    <row r="50" spans="1:15" s="31" customFormat="1" ht="51">
      <c r="A50" s="30"/>
      <c r="B50" s="80" t="s">
        <v>76</v>
      </c>
      <c r="C50" s="91">
        <f t="shared" si="13"/>
        <v>97604.84999999999</v>
      </c>
      <c r="D50" s="79">
        <v>7794.07</v>
      </c>
      <c r="E50" s="79">
        <v>6660.34</v>
      </c>
      <c r="F50" s="79">
        <v>7518.32</v>
      </c>
      <c r="G50" s="79">
        <v>7880.39</v>
      </c>
      <c r="H50" s="79">
        <v>8094.03</v>
      </c>
      <c r="I50" s="79">
        <v>8972.39</v>
      </c>
      <c r="J50" s="79">
        <v>9573.43</v>
      </c>
      <c r="K50" s="79">
        <v>9329.7</v>
      </c>
      <c r="L50" s="79">
        <v>7899.35</v>
      </c>
      <c r="M50" s="79">
        <v>8050.79</v>
      </c>
      <c r="N50" s="79">
        <v>7703.5</v>
      </c>
      <c r="O50" s="79">
        <v>8128.54</v>
      </c>
    </row>
    <row r="51" spans="1:15" s="31" customFormat="1" ht="12.75">
      <c r="A51" s="30"/>
      <c r="B51" s="81" t="s">
        <v>69</v>
      </c>
      <c r="C51" s="91">
        <f t="shared" si="13"/>
        <v>3268.58</v>
      </c>
      <c r="D51" s="79">
        <v>242.36</v>
      </c>
      <c r="E51" s="79">
        <v>391.4</v>
      </c>
      <c r="F51" s="79">
        <v>335.73</v>
      </c>
      <c r="G51" s="79">
        <v>46.63</v>
      </c>
      <c r="H51" s="79">
        <v>326.44</v>
      </c>
      <c r="I51" s="79">
        <v>505.76</v>
      </c>
      <c r="J51" s="79">
        <v>194.54</v>
      </c>
      <c r="K51" s="79">
        <v>161.31</v>
      </c>
      <c r="L51" s="79">
        <v>166.46</v>
      </c>
      <c r="M51" s="79">
        <v>603.82</v>
      </c>
      <c r="N51" s="79">
        <v>152.14</v>
      </c>
      <c r="O51" s="79">
        <v>141.99</v>
      </c>
    </row>
    <row r="52" spans="1:15" s="31" customFormat="1" ht="12.75">
      <c r="A52" s="30"/>
      <c r="B52" s="81" t="s">
        <v>70</v>
      </c>
      <c r="C52" s="91">
        <f t="shared" si="13"/>
        <v>665.04</v>
      </c>
      <c r="D52" s="79">
        <v>55.42</v>
      </c>
      <c r="E52" s="79">
        <v>55.42</v>
      </c>
      <c r="F52" s="79">
        <v>55.42</v>
      </c>
      <c r="G52" s="79">
        <v>55.42</v>
      </c>
      <c r="H52" s="79">
        <v>55.42</v>
      </c>
      <c r="I52" s="79">
        <v>55.42</v>
      </c>
      <c r="J52" s="79">
        <v>55.42</v>
      </c>
      <c r="K52" s="79">
        <v>55.42</v>
      </c>
      <c r="L52" s="79">
        <v>55.42</v>
      </c>
      <c r="M52" s="79">
        <v>55.42</v>
      </c>
      <c r="N52" s="79">
        <v>55.42</v>
      </c>
      <c r="O52" s="79">
        <v>55.42</v>
      </c>
    </row>
    <row r="53" spans="1:15" s="31" customFormat="1" ht="12.75">
      <c r="A53" s="30"/>
      <c r="B53" s="81"/>
      <c r="C53" s="91"/>
      <c r="D53" s="79"/>
      <c r="E53" s="79"/>
      <c r="F53" s="79"/>
      <c r="G53" s="79"/>
      <c r="H53" s="79"/>
      <c r="I53" s="79"/>
      <c r="J53" s="79"/>
      <c r="K53" s="79"/>
      <c r="L53" s="79"/>
      <c r="M53" s="79"/>
      <c r="N53" s="79"/>
      <c r="O53" s="79"/>
    </row>
    <row r="54" spans="1:15" s="31" customFormat="1" ht="25.5">
      <c r="A54" s="30"/>
      <c r="B54" s="81" t="s">
        <v>71</v>
      </c>
      <c r="C54" s="91">
        <f>SUM(D54:O54)</f>
        <v>4368.14</v>
      </c>
      <c r="D54" s="79">
        <v>568.41</v>
      </c>
      <c r="E54" s="79">
        <v>704.43</v>
      </c>
      <c r="F54" s="79">
        <v>565.94</v>
      </c>
      <c r="G54" s="79">
        <v>231.74</v>
      </c>
      <c r="H54" s="79">
        <v>193.38</v>
      </c>
      <c r="I54" s="79">
        <v>206</v>
      </c>
      <c r="J54" s="79">
        <v>184.06</v>
      </c>
      <c r="K54" s="79">
        <v>203.97</v>
      </c>
      <c r="L54" s="79">
        <v>167.46</v>
      </c>
      <c r="M54" s="79">
        <v>546.54</v>
      </c>
      <c r="N54" s="79">
        <v>369.13</v>
      </c>
      <c r="O54" s="79">
        <v>427.08</v>
      </c>
    </row>
    <row r="55" spans="1:15" s="31" customFormat="1" ht="12.75">
      <c r="A55" s="30"/>
      <c r="B55" s="81" t="s">
        <v>72</v>
      </c>
      <c r="C55" s="91">
        <f t="shared" si="13"/>
        <v>3065.2300000000005</v>
      </c>
      <c r="D55" s="79">
        <v>250.71</v>
      </c>
      <c r="E55" s="79">
        <v>259.77</v>
      </c>
      <c r="F55" s="79">
        <v>257.19</v>
      </c>
      <c r="G55" s="79">
        <v>261.25</v>
      </c>
      <c r="H55" s="79">
        <v>256.58</v>
      </c>
      <c r="I55" s="79">
        <v>256.39</v>
      </c>
      <c r="J55" s="79">
        <v>257.47</v>
      </c>
      <c r="K55" s="79">
        <v>259.77</v>
      </c>
      <c r="L55" s="79">
        <v>250.55</v>
      </c>
      <c r="M55" s="79">
        <v>251.9</v>
      </c>
      <c r="N55" s="79">
        <v>251</v>
      </c>
      <c r="O55" s="79">
        <v>252.65</v>
      </c>
    </row>
    <row r="56" spans="1:15" s="31" customFormat="1" ht="38.25">
      <c r="A56" s="30"/>
      <c r="B56" s="81" t="s">
        <v>73</v>
      </c>
      <c r="C56" s="91">
        <f t="shared" si="13"/>
        <v>3744.1199999999994</v>
      </c>
      <c r="D56" s="79">
        <v>247.08</v>
      </c>
      <c r="E56" s="79">
        <v>248.74</v>
      </c>
      <c r="F56" s="79">
        <v>295.84</v>
      </c>
      <c r="G56" s="79">
        <v>298.27</v>
      </c>
      <c r="H56" s="79">
        <v>344.62</v>
      </c>
      <c r="I56" s="79">
        <v>361.19</v>
      </c>
      <c r="J56" s="79">
        <v>390.2</v>
      </c>
      <c r="K56" s="79">
        <v>360.72</v>
      </c>
      <c r="L56" s="79">
        <v>343.78</v>
      </c>
      <c r="M56" s="79">
        <v>303.68</v>
      </c>
      <c r="N56" s="79">
        <v>276.64</v>
      </c>
      <c r="O56" s="79">
        <v>273.36</v>
      </c>
    </row>
    <row r="57" spans="1:15" s="31" customFormat="1" ht="15.75">
      <c r="A57" s="88" t="s">
        <v>74</v>
      </c>
      <c r="B57" s="89" t="s">
        <v>8</v>
      </c>
      <c r="C57" s="92">
        <f>SUM(D57:O57)</f>
        <v>3072780.26</v>
      </c>
      <c r="D57" s="90">
        <f>SUM(D58:D62)</f>
        <v>254125.38</v>
      </c>
      <c r="E57" s="90">
        <f aca="true" t="shared" si="15" ref="E57:O57">SUM(E58:E62)</f>
        <v>253959.31</v>
      </c>
      <c r="F57" s="90">
        <f t="shared" si="15"/>
        <v>271504.95999999996</v>
      </c>
      <c r="G57" s="90">
        <f t="shared" si="15"/>
        <v>254096.45</v>
      </c>
      <c r="H57" s="90">
        <f t="shared" si="15"/>
        <v>253927.37</v>
      </c>
      <c r="I57" s="90">
        <f t="shared" si="15"/>
        <v>256472.34</v>
      </c>
      <c r="J57" s="90">
        <f t="shared" si="15"/>
        <v>253963.11</v>
      </c>
      <c r="K57" s="90">
        <f t="shared" si="15"/>
        <v>254019.54</v>
      </c>
      <c r="L57" s="90">
        <f t="shared" si="15"/>
        <v>256387.03</v>
      </c>
      <c r="M57" s="90">
        <f t="shared" si="15"/>
        <v>254012.66</v>
      </c>
      <c r="N57" s="90">
        <f t="shared" si="15"/>
        <v>253906.98</v>
      </c>
      <c r="O57" s="90">
        <f t="shared" si="15"/>
        <v>256405.13</v>
      </c>
    </row>
    <row r="58" spans="1:15" s="31" customFormat="1" ht="25.5">
      <c r="A58" s="107"/>
      <c r="B58" s="109" t="s">
        <v>117</v>
      </c>
      <c r="C58" s="91">
        <f t="shared" si="13"/>
        <v>6000</v>
      </c>
      <c r="D58" s="110">
        <v>0</v>
      </c>
      <c r="E58" s="110">
        <v>0</v>
      </c>
      <c r="F58" s="110">
        <v>1500</v>
      </c>
      <c r="G58" s="110">
        <v>0</v>
      </c>
      <c r="H58" s="110">
        <v>0</v>
      </c>
      <c r="I58" s="110">
        <v>1500</v>
      </c>
      <c r="J58" s="110">
        <v>0</v>
      </c>
      <c r="K58" s="110">
        <v>0</v>
      </c>
      <c r="L58" s="110">
        <v>1500</v>
      </c>
      <c r="M58" s="110">
        <v>0</v>
      </c>
      <c r="N58" s="110">
        <v>0</v>
      </c>
      <c r="O58" s="110">
        <v>1500</v>
      </c>
    </row>
    <row r="59" spans="1:15" s="108" customFormat="1" ht="12.75">
      <c r="A59" s="107"/>
      <c r="B59" s="109" t="s">
        <v>103</v>
      </c>
      <c r="C59" s="91">
        <f t="shared" si="13"/>
        <v>0</v>
      </c>
      <c r="D59" s="110">
        <v>0</v>
      </c>
      <c r="E59" s="110">
        <v>0</v>
      </c>
      <c r="F59" s="110">
        <v>0</v>
      </c>
      <c r="G59" s="110">
        <v>0</v>
      </c>
      <c r="H59" s="110">
        <v>0</v>
      </c>
      <c r="I59" s="110">
        <v>0</v>
      </c>
      <c r="J59" s="110">
        <v>0</v>
      </c>
      <c r="K59" s="110">
        <v>0</v>
      </c>
      <c r="L59" s="110">
        <v>0</v>
      </c>
      <c r="M59" s="110">
        <v>0</v>
      </c>
      <c r="N59" s="110">
        <v>0</v>
      </c>
      <c r="O59" s="110">
        <v>0</v>
      </c>
    </row>
    <row r="60" spans="1:15" s="108" customFormat="1" ht="12.75">
      <c r="A60" s="107"/>
      <c r="B60" s="109" t="s">
        <v>104</v>
      </c>
      <c r="C60" s="91">
        <f t="shared" si="13"/>
        <v>3380.26</v>
      </c>
      <c r="D60" s="110">
        <v>425.38</v>
      </c>
      <c r="E60" s="110">
        <v>259.31</v>
      </c>
      <c r="F60" s="110">
        <v>304.96</v>
      </c>
      <c r="G60" s="110">
        <v>396.45</v>
      </c>
      <c r="H60" s="110">
        <v>227.37</v>
      </c>
      <c r="I60" s="110">
        <v>272.34</v>
      </c>
      <c r="J60" s="110">
        <v>263.11</v>
      </c>
      <c r="K60" s="110">
        <v>319.54</v>
      </c>
      <c r="L60" s="110">
        <v>187.03</v>
      </c>
      <c r="M60" s="110">
        <v>312.66</v>
      </c>
      <c r="N60" s="110">
        <v>206.98</v>
      </c>
      <c r="O60" s="110">
        <v>205.13</v>
      </c>
    </row>
    <row r="61" spans="1:15" s="108" customFormat="1" ht="25.5">
      <c r="A61" s="107"/>
      <c r="B61" s="109" t="s">
        <v>142</v>
      </c>
      <c r="C61" s="91">
        <f t="shared" si="13"/>
        <v>3044400</v>
      </c>
      <c r="D61" s="110">
        <v>253700</v>
      </c>
      <c r="E61" s="110">
        <v>253700</v>
      </c>
      <c r="F61" s="110">
        <v>253700</v>
      </c>
      <c r="G61" s="110">
        <v>253700</v>
      </c>
      <c r="H61" s="110">
        <v>253700</v>
      </c>
      <c r="I61" s="110">
        <v>253700</v>
      </c>
      <c r="J61" s="110">
        <v>253700</v>
      </c>
      <c r="K61" s="110">
        <v>253700</v>
      </c>
      <c r="L61" s="110">
        <v>253700</v>
      </c>
      <c r="M61" s="110">
        <v>253700</v>
      </c>
      <c r="N61" s="110">
        <v>253700</v>
      </c>
      <c r="O61" s="110">
        <v>253700</v>
      </c>
    </row>
    <row r="62" spans="1:15" ht="31.5">
      <c r="A62" s="4"/>
      <c r="B62" s="14" t="s">
        <v>105</v>
      </c>
      <c r="C62" s="91">
        <f t="shared" si="13"/>
        <v>19000</v>
      </c>
      <c r="D62" s="79">
        <v>0</v>
      </c>
      <c r="E62" s="79">
        <v>0</v>
      </c>
      <c r="F62" s="79">
        <v>16000</v>
      </c>
      <c r="G62" s="79">
        <v>0</v>
      </c>
      <c r="H62" s="79">
        <v>0</v>
      </c>
      <c r="I62" s="79">
        <v>1000</v>
      </c>
      <c r="J62" s="79">
        <v>0</v>
      </c>
      <c r="K62" s="79">
        <v>0</v>
      </c>
      <c r="L62" s="79">
        <v>1000</v>
      </c>
      <c r="M62" s="79">
        <v>0</v>
      </c>
      <c r="N62" s="79">
        <v>0</v>
      </c>
      <c r="O62" s="79">
        <v>1000</v>
      </c>
    </row>
    <row r="63" spans="1:15" s="87" customFormat="1" ht="17.25" customHeight="1">
      <c r="A63" s="85" t="s">
        <v>9</v>
      </c>
      <c r="B63" s="86" t="s">
        <v>106</v>
      </c>
      <c r="C63" s="83">
        <f aca="true" t="shared" si="16" ref="C63:C69">SUM(D63:O63)</f>
        <v>5066599.93</v>
      </c>
      <c r="D63" s="83">
        <f>D64+D68+D78+D84+D96+D98+D100+D107+D113+D122+D124+D126+D130+D131+D133</f>
        <v>414377.35</v>
      </c>
      <c r="E63" s="83">
        <f aca="true" t="shared" si="17" ref="E63:O63">E64+E68+E78+E84+E96+E98+E100+E107+E113+E122+E124+E126+E130+E131+E133</f>
        <v>387647.11</v>
      </c>
      <c r="F63" s="83">
        <f t="shared" si="17"/>
        <v>418265.5799999999</v>
      </c>
      <c r="G63" s="83">
        <f t="shared" si="17"/>
        <v>409528.78</v>
      </c>
      <c r="H63" s="83">
        <f t="shared" si="17"/>
        <v>439302.80999999994</v>
      </c>
      <c r="I63" s="83">
        <f t="shared" si="17"/>
        <v>433879.45000000007</v>
      </c>
      <c r="J63" s="83">
        <f t="shared" si="17"/>
        <v>430668.0300000001</v>
      </c>
      <c r="K63" s="83">
        <f t="shared" si="17"/>
        <v>420209.15</v>
      </c>
      <c r="L63" s="83">
        <f t="shared" si="17"/>
        <v>413024.4400000002</v>
      </c>
      <c r="M63" s="83">
        <f t="shared" si="17"/>
        <v>412916.04000000004</v>
      </c>
      <c r="N63" s="83">
        <f t="shared" si="17"/>
        <v>428149.6</v>
      </c>
      <c r="O63" s="83">
        <f t="shared" si="17"/>
        <v>458631.59000000014</v>
      </c>
    </row>
    <row r="64" spans="1:15" s="87" customFormat="1" ht="12.75">
      <c r="A64" s="85"/>
      <c r="B64" s="86" t="s">
        <v>10</v>
      </c>
      <c r="C64" s="83">
        <f t="shared" si="16"/>
        <v>2449884.93</v>
      </c>
      <c r="D64" s="83">
        <f>D65+D66+D67</f>
        <v>188009.78999999998</v>
      </c>
      <c r="E64" s="83">
        <f aca="true" t="shared" si="18" ref="E64:O64">E65+E66+E67</f>
        <v>172862.00999999998</v>
      </c>
      <c r="F64" s="83">
        <f t="shared" si="18"/>
        <v>193674.75999999998</v>
      </c>
      <c r="G64" s="83">
        <f t="shared" si="18"/>
        <v>197266.39</v>
      </c>
      <c r="H64" s="83">
        <f t="shared" si="18"/>
        <v>213856.77</v>
      </c>
      <c r="I64" s="83">
        <f t="shared" si="18"/>
        <v>218192.25</v>
      </c>
      <c r="J64" s="83">
        <f t="shared" si="18"/>
        <v>209623.85</v>
      </c>
      <c r="K64" s="83">
        <f t="shared" si="18"/>
        <v>199805.88</v>
      </c>
      <c r="L64" s="83">
        <f t="shared" si="18"/>
        <v>202332.96</v>
      </c>
      <c r="M64" s="83">
        <f t="shared" si="18"/>
        <v>194831.72</v>
      </c>
      <c r="N64" s="83">
        <f t="shared" si="18"/>
        <v>222843.35</v>
      </c>
      <c r="O64" s="83">
        <f t="shared" si="18"/>
        <v>236585.19999999998</v>
      </c>
    </row>
    <row r="65" spans="1:15" ht="15.75">
      <c r="A65" s="4"/>
      <c r="B65" s="15" t="s">
        <v>80</v>
      </c>
      <c r="C65" s="91">
        <f t="shared" si="16"/>
        <v>1971228.9999999995</v>
      </c>
      <c r="D65" s="79">
        <v>151510.83</v>
      </c>
      <c r="E65" s="79">
        <v>139303.74</v>
      </c>
      <c r="F65" s="79">
        <v>155313.11</v>
      </c>
      <c r="G65" s="79">
        <v>158970.42</v>
      </c>
      <c r="H65" s="79">
        <v>172340.05</v>
      </c>
      <c r="I65" s="79">
        <v>175070.94</v>
      </c>
      <c r="J65" s="79">
        <v>168928.88</v>
      </c>
      <c r="K65" s="79">
        <v>161016.91</v>
      </c>
      <c r="L65" s="79">
        <v>162290.47</v>
      </c>
      <c r="M65" s="79">
        <v>157008.4</v>
      </c>
      <c r="N65" s="79">
        <v>179582.04</v>
      </c>
      <c r="O65" s="79">
        <v>189893.21</v>
      </c>
    </row>
    <row r="66" spans="1:15" ht="31.5">
      <c r="A66" s="4"/>
      <c r="B66" s="15" t="s">
        <v>11</v>
      </c>
      <c r="C66" s="91">
        <f t="shared" si="16"/>
        <v>474869.05000000005</v>
      </c>
      <c r="D66" s="79">
        <v>36498.96</v>
      </c>
      <c r="E66" s="79">
        <v>33558.27</v>
      </c>
      <c r="F66" s="79">
        <v>37414.93</v>
      </c>
      <c r="G66" s="79">
        <v>38295.97</v>
      </c>
      <c r="H66" s="79">
        <v>41516.72</v>
      </c>
      <c r="I66" s="79">
        <v>42174.59</v>
      </c>
      <c r="J66" s="79">
        <v>40694.97</v>
      </c>
      <c r="K66" s="79">
        <v>38788.97</v>
      </c>
      <c r="L66" s="79">
        <v>39095.77</v>
      </c>
      <c r="M66" s="79">
        <v>37823.32</v>
      </c>
      <c r="N66" s="79">
        <v>43261.31</v>
      </c>
      <c r="O66" s="79">
        <v>45745.27</v>
      </c>
    </row>
    <row r="67" spans="1:15" ht="15.75">
      <c r="A67" s="4"/>
      <c r="B67" s="15" t="s">
        <v>99</v>
      </c>
      <c r="C67" s="91">
        <f t="shared" si="16"/>
        <v>3786.88</v>
      </c>
      <c r="D67" s="79">
        <v>0</v>
      </c>
      <c r="E67" s="79">
        <v>0</v>
      </c>
      <c r="F67" s="79">
        <v>946.72</v>
      </c>
      <c r="G67" s="79">
        <v>0</v>
      </c>
      <c r="H67" s="79">
        <v>0</v>
      </c>
      <c r="I67" s="79">
        <v>946.72</v>
      </c>
      <c r="J67" s="79">
        <v>0</v>
      </c>
      <c r="K67" s="79">
        <v>0</v>
      </c>
      <c r="L67" s="79">
        <v>946.72</v>
      </c>
      <c r="M67" s="79">
        <v>0</v>
      </c>
      <c r="N67" s="79">
        <v>0</v>
      </c>
      <c r="O67" s="79">
        <v>946.72</v>
      </c>
    </row>
    <row r="68" spans="1:15" ht="15.75">
      <c r="A68" s="111"/>
      <c r="B68" s="18" t="s">
        <v>12</v>
      </c>
      <c r="C68" s="82">
        <f t="shared" si="16"/>
        <v>177671.02</v>
      </c>
      <c r="D68" s="82">
        <f>SUM(D69:D76)</f>
        <v>17037.46</v>
      </c>
      <c r="E68" s="82">
        <f aca="true" t="shared" si="19" ref="E68:O68">SUM(E69:E76)</f>
        <v>17176.13</v>
      </c>
      <c r="F68" s="82">
        <f t="shared" si="19"/>
        <v>17676.89</v>
      </c>
      <c r="G68" s="82">
        <f t="shared" si="19"/>
        <v>16444.980000000003</v>
      </c>
      <c r="H68" s="82">
        <f t="shared" si="19"/>
        <v>14210.440000000002</v>
      </c>
      <c r="I68" s="82">
        <f t="shared" si="19"/>
        <v>12673.44</v>
      </c>
      <c r="J68" s="82">
        <f t="shared" si="19"/>
        <v>12792.470000000001</v>
      </c>
      <c r="K68" s="82">
        <f t="shared" si="19"/>
        <v>13065.57</v>
      </c>
      <c r="L68" s="82">
        <f t="shared" si="19"/>
        <v>12502.669999999998</v>
      </c>
      <c r="M68" s="82">
        <f t="shared" si="19"/>
        <v>12136.66</v>
      </c>
      <c r="N68" s="82">
        <f t="shared" si="19"/>
        <v>15046.77</v>
      </c>
      <c r="O68" s="82">
        <f t="shared" si="19"/>
        <v>16907.54</v>
      </c>
    </row>
    <row r="69" spans="1:15" ht="15.75">
      <c r="A69" s="4"/>
      <c r="B69" s="15" t="s">
        <v>13</v>
      </c>
      <c r="C69" s="91">
        <f t="shared" si="16"/>
        <v>24663.450000000004</v>
      </c>
      <c r="D69" s="79">
        <v>4014.32</v>
      </c>
      <c r="E69" s="79">
        <v>4835.09</v>
      </c>
      <c r="F69" s="79">
        <v>4713.78</v>
      </c>
      <c r="G69" s="79">
        <v>3828.59</v>
      </c>
      <c r="H69" s="79">
        <v>1667.66</v>
      </c>
      <c r="I69" s="79">
        <v>166.38</v>
      </c>
      <c r="J69" s="79">
        <v>29.34</v>
      </c>
      <c r="K69" s="79">
        <v>20.82</v>
      </c>
      <c r="L69" s="79">
        <v>25.9</v>
      </c>
      <c r="M69" s="79">
        <v>48.74</v>
      </c>
      <c r="N69" s="79">
        <v>1694.41</v>
      </c>
      <c r="O69" s="79">
        <v>3618.42</v>
      </c>
    </row>
    <row r="70" spans="1:15" ht="15.75">
      <c r="A70" s="4"/>
      <c r="B70" s="15" t="s">
        <v>81</v>
      </c>
      <c r="C70" s="91">
        <f aca="true" t="shared" si="20" ref="C70:C76">SUM(D70:O70)</f>
        <v>3131.9100000000003</v>
      </c>
      <c r="D70" s="79">
        <v>191.85</v>
      </c>
      <c r="E70" s="79">
        <v>260.32</v>
      </c>
      <c r="F70" s="79">
        <v>222.85</v>
      </c>
      <c r="G70" s="79">
        <v>257.01</v>
      </c>
      <c r="H70" s="79">
        <v>215.23</v>
      </c>
      <c r="I70" s="79">
        <v>233.75</v>
      </c>
      <c r="J70" s="79">
        <v>242.23</v>
      </c>
      <c r="K70" s="79">
        <v>248.68</v>
      </c>
      <c r="L70" s="79">
        <v>295.94</v>
      </c>
      <c r="M70" s="79">
        <v>365.3</v>
      </c>
      <c r="N70" s="79">
        <v>298.06</v>
      </c>
      <c r="O70" s="79">
        <v>300.69</v>
      </c>
    </row>
    <row r="71" spans="1:15" ht="15.75">
      <c r="A71" s="4"/>
      <c r="B71" s="15" t="s">
        <v>82</v>
      </c>
      <c r="C71" s="91">
        <f t="shared" si="20"/>
        <v>7216.6900000000005</v>
      </c>
      <c r="D71" s="79">
        <v>558.42</v>
      </c>
      <c r="E71" s="79">
        <v>595.81</v>
      </c>
      <c r="F71" s="79">
        <v>621.12</v>
      </c>
      <c r="G71" s="79">
        <v>611.66</v>
      </c>
      <c r="H71" s="79">
        <v>572.79</v>
      </c>
      <c r="I71" s="79">
        <v>638.77</v>
      </c>
      <c r="J71" s="79">
        <v>577.66</v>
      </c>
      <c r="K71" s="79">
        <v>593.27</v>
      </c>
      <c r="L71" s="79">
        <v>659.29</v>
      </c>
      <c r="M71" s="79">
        <v>558.34</v>
      </c>
      <c r="N71" s="79">
        <v>647.51</v>
      </c>
      <c r="O71" s="79">
        <v>582.05</v>
      </c>
    </row>
    <row r="72" spans="1:15" ht="15.75">
      <c r="A72" s="4"/>
      <c r="B72" s="15" t="s">
        <v>14</v>
      </c>
      <c r="C72" s="91">
        <f t="shared" si="20"/>
        <v>27635.109999999997</v>
      </c>
      <c r="D72" s="79">
        <v>3214.63</v>
      </c>
      <c r="E72" s="79">
        <v>3239.61</v>
      </c>
      <c r="F72" s="79">
        <v>2903.77</v>
      </c>
      <c r="G72" s="79">
        <v>2577.27</v>
      </c>
      <c r="H72" s="79">
        <v>1985.1</v>
      </c>
      <c r="I72" s="79">
        <v>1534.62</v>
      </c>
      <c r="J72" s="79">
        <v>1407.85</v>
      </c>
      <c r="K72" s="79">
        <v>1425.52</v>
      </c>
      <c r="L72" s="79">
        <v>1966.23</v>
      </c>
      <c r="M72" s="79">
        <v>1427.71</v>
      </c>
      <c r="N72" s="79">
        <v>2792.12</v>
      </c>
      <c r="O72" s="79">
        <v>3160.68</v>
      </c>
    </row>
    <row r="73" spans="1:15" ht="15.75">
      <c r="A73" s="4"/>
      <c r="B73" s="15" t="s">
        <v>97</v>
      </c>
      <c r="C73" s="91">
        <f t="shared" si="20"/>
        <v>4939.959999999999</v>
      </c>
      <c r="D73" s="79">
        <v>381.63</v>
      </c>
      <c r="E73" s="79">
        <v>394.24</v>
      </c>
      <c r="F73" s="79">
        <v>366.36</v>
      </c>
      <c r="G73" s="79">
        <v>418.27</v>
      </c>
      <c r="H73" s="79">
        <v>385.64</v>
      </c>
      <c r="I73" s="79">
        <v>394.5</v>
      </c>
      <c r="J73" s="79">
        <v>385.8</v>
      </c>
      <c r="K73" s="79">
        <v>420.4</v>
      </c>
      <c r="L73" s="79">
        <v>409.85</v>
      </c>
      <c r="M73" s="79">
        <v>384.95</v>
      </c>
      <c r="N73" s="79">
        <v>610.13</v>
      </c>
      <c r="O73" s="79">
        <v>388.19</v>
      </c>
    </row>
    <row r="74" spans="1:15" ht="31.5">
      <c r="A74" s="4"/>
      <c r="B74" s="15" t="s">
        <v>15</v>
      </c>
      <c r="C74" s="91">
        <f t="shared" si="20"/>
        <v>16419.85</v>
      </c>
      <c r="D74" s="79">
        <v>1388.48</v>
      </c>
      <c r="E74" s="79">
        <v>1369.27</v>
      </c>
      <c r="F74" s="79">
        <v>1378.96</v>
      </c>
      <c r="G74" s="79">
        <v>1382.61</v>
      </c>
      <c r="H74" s="79">
        <v>1386.55</v>
      </c>
      <c r="I74" s="79">
        <v>1407.76</v>
      </c>
      <c r="J74" s="79">
        <v>1403.39</v>
      </c>
      <c r="K74" s="79">
        <v>1351.1</v>
      </c>
      <c r="L74" s="79">
        <v>1498.75</v>
      </c>
      <c r="M74" s="79">
        <v>1337.1</v>
      </c>
      <c r="N74" s="79">
        <v>1265.11</v>
      </c>
      <c r="O74" s="79">
        <v>1250.77</v>
      </c>
    </row>
    <row r="75" spans="1:15" ht="15.75">
      <c r="A75" s="4"/>
      <c r="B75" s="15" t="s">
        <v>94</v>
      </c>
      <c r="C75" s="91">
        <f t="shared" si="20"/>
        <v>5775.759999999999</v>
      </c>
      <c r="D75" s="79">
        <v>382.7</v>
      </c>
      <c r="E75" s="79">
        <v>356.58</v>
      </c>
      <c r="F75" s="79">
        <v>406.81</v>
      </c>
      <c r="G75" s="79">
        <v>468.75</v>
      </c>
      <c r="H75" s="79">
        <v>515.63</v>
      </c>
      <c r="I75" s="79">
        <v>507.89</v>
      </c>
      <c r="J75" s="79">
        <v>526.41</v>
      </c>
      <c r="K75" s="79">
        <v>587.51</v>
      </c>
      <c r="L75" s="79">
        <v>494.12</v>
      </c>
      <c r="M75" s="79">
        <v>517.81</v>
      </c>
      <c r="N75" s="79">
        <v>512.74</v>
      </c>
      <c r="O75" s="79">
        <v>498.81</v>
      </c>
    </row>
    <row r="76" spans="1:15" ht="31.5">
      <c r="A76" s="4"/>
      <c r="B76" s="99" t="s">
        <v>95</v>
      </c>
      <c r="C76" s="91">
        <f t="shared" si="20"/>
        <v>87888.29000000001</v>
      </c>
      <c r="D76" s="79">
        <v>6905.43</v>
      </c>
      <c r="E76" s="79">
        <v>6125.21</v>
      </c>
      <c r="F76" s="79">
        <v>7063.24</v>
      </c>
      <c r="G76" s="79">
        <v>6900.82</v>
      </c>
      <c r="H76" s="79">
        <v>7481.84</v>
      </c>
      <c r="I76" s="79">
        <v>7789.77</v>
      </c>
      <c r="J76" s="79">
        <v>8219.79</v>
      </c>
      <c r="K76" s="79">
        <v>8418.27</v>
      </c>
      <c r="L76" s="79">
        <v>7152.59</v>
      </c>
      <c r="M76" s="79">
        <v>7496.71</v>
      </c>
      <c r="N76" s="79">
        <v>7226.69</v>
      </c>
      <c r="O76" s="79">
        <v>7107.93</v>
      </c>
    </row>
    <row r="77" spans="1:15" ht="15.75">
      <c r="A77" s="4"/>
      <c r="B77" s="100"/>
      <c r="C77" s="91"/>
      <c r="D77" s="79"/>
      <c r="E77" s="79"/>
      <c r="F77" s="79"/>
      <c r="G77" s="79"/>
      <c r="H77" s="79"/>
      <c r="I77" s="79"/>
      <c r="J77" s="79"/>
      <c r="K77" s="79"/>
      <c r="L77" s="79"/>
      <c r="M77" s="79"/>
      <c r="N77" s="79"/>
      <c r="O77" s="79"/>
    </row>
    <row r="78" spans="1:15" ht="31.5">
      <c r="A78" s="111"/>
      <c r="B78" s="18" t="s">
        <v>16</v>
      </c>
      <c r="C78" s="82">
        <f>SUM(D78:O78)</f>
        <v>1256453.32</v>
      </c>
      <c r="D78" s="83">
        <f aca="true" t="shared" si="21" ref="D78:O78">SUM(D80:D82)</f>
        <v>106052.26</v>
      </c>
      <c r="E78" s="83">
        <f t="shared" si="21"/>
        <v>98188.79000000001</v>
      </c>
      <c r="F78" s="83">
        <f t="shared" si="21"/>
        <v>107242.81999999999</v>
      </c>
      <c r="G78" s="83">
        <f t="shared" si="21"/>
        <v>101520.36000000002</v>
      </c>
      <c r="H78" s="83">
        <f t="shared" si="21"/>
        <v>106614.25</v>
      </c>
      <c r="I78" s="83">
        <f t="shared" si="21"/>
        <v>104566.20000000001</v>
      </c>
      <c r="J78" s="83">
        <f t="shared" si="21"/>
        <v>110611.52</v>
      </c>
      <c r="K78" s="83">
        <f t="shared" si="21"/>
        <v>109388.14</v>
      </c>
      <c r="L78" s="83">
        <f t="shared" si="21"/>
        <v>103501.66</v>
      </c>
      <c r="M78" s="83">
        <f t="shared" si="21"/>
        <v>103535.47</v>
      </c>
      <c r="N78" s="83">
        <f t="shared" si="21"/>
        <v>98972.57999999999</v>
      </c>
      <c r="O78" s="83">
        <f t="shared" si="21"/>
        <v>106259.27</v>
      </c>
    </row>
    <row r="79" spans="1:15" ht="31.5">
      <c r="A79" s="4"/>
      <c r="B79" s="61" t="s">
        <v>17</v>
      </c>
      <c r="C79" s="78"/>
      <c r="D79" s="79"/>
      <c r="E79" s="79"/>
      <c r="F79" s="79"/>
      <c r="G79" s="79"/>
      <c r="H79" s="79"/>
      <c r="I79" s="79"/>
      <c r="J79" s="79"/>
      <c r="K79" s="79"/>
      <c r="L79" s="79"/>
      <c r="M79" s="79"/>
      <c r="N79" s="79"/>
      <c r="O79" s="79"/>
    </row>
    <row r="80" spans="1:15" ht="15.75">
      <c r="A80" s="4"/>
      <c r="B80" s="15" t="s">
        <v>18</v>
      </c>
      <c r="C80" s="78">
        <f>SUM(D80:O80)</f>
        <v>1233866.7000000002</v>
      </c>
      <c r="D80" s="79">
        <v>102973.95</v>
      </c>
      <c r="E80" s="79">
        <v>95693.63</v>
      </c>
      <c r="F80" s="79">
        <v>104594.17</v>
      </c>
      <c r="G80" s="79">
        <v>99978.02</v>
      </c>
      <c r="H80" s="79">
        <v>105517.07</v>
      </c>
      <c r="I80" s="79">
        <v>102785.82</v>
      </c>
      <c r="J80" s="79">
        <v>109330.27</v>
      </c>
      <c r="K80" s="79">
        <v>108038.54</v>
      </c>
      <c r="L80" s="79">
        <v>102618.84</v>
      </c>
      <c r="M80" s="79">
        <v>101754.08</v>
      </c>
      <c r="N80" s="79">
        <v>97059.23</v>
      </c>
      <c r="O80" s="79">
        <v>103523.08</v>
      </c>
    </row>
    <row r="81" spans="1:15" ht="15.75">
      <c r="A81" s="4"/>
      <c r="B81" s="15" t="s">
        <v>19</v>
      </c>
      <c r="C81" s="78">
        <f>SUM(D81:O81)</f>
        <v>7321.2</v>
      </c>
      <c r="D81" s="79">
        <v>1578</v>
      </c>
      <c r="E81" s="79">
        <v>1642</v>
      </c>
      <c r="F81" s="79">
        <v>1134</v>
      </c>
      <c r="G81" s="79">
        <v>429.6</v>
      </c>
      <c r="H81" s="79">
        <v>0</v>
      </c>
      <c r="I81" s="79">
        <v>0</v>
      </c>
      <c r="J81" s="79">
        <v>0</v>
      </c>
      <c r="K81" s="79">
        <v>0</v>
      </c>
      <c r="L81" s="79">
        <v>0</v>
      </c>
      <c r="M81" s="79">
        <v>408.2</v>
      </c>
      <c r="N81" s="79">
        <v>798.4</v>
      </c>
      <c r="O81" s="79">
        <v>1331</v>
      </c>
    </row>
    <row r="82" spans="1:15" ht="31.5">
      <c r="A82" s="4"/>
      <c r="B82" s="15" t="s">
        <v>20</v>
      </c>
      <c r="C82" s="78">
        <f>SUM(D82:O82)</f>
        <v>15265.420000000002</v>
      </c>
      <c r="D82" s="79">
        <v>1500.31</v>
      </c>
      <c r="E82" s="79">
        <v>853.16</v>
      </c>
      <c r="F82" s="79">
        <v>1514.65</v>
      </c>
      <c r="G82" s="79">
        <v>1112.74</v>
      </c>
      <c r="H82" s="79">
        <v>1097.18</v>
      </c>
      <c r="I82" s="79">
        <v>1780.38</v>
      </c>
      <c r="J82" s="79">
        <v>1281.25</v>
      </c>
      <c r="K82" s="79">
        <v>1349.6</v>
      </c>
      <c r="L82" s="79">
        <v>882.82</v>
      </c>
      <c r="M82" s="79">
        <v>1373.19</v>
      </c>
      <c r="N82" s="79">
        <v>1114.95</v>
      </c>
      <c r="O82" s="79">
        <v>1405.19</v>
      </c>
    </row>
    <row r="83" spans="1:15" ht="15.75">
      <c r="A83" s="4"/>
      <c r="B83" s="16"/>
      <c r="C83" s="82"/>
      <c r="D83" s="79"/>
      <c r="E83" s="79"/>
      <c r="F83" s="79"/>
      <c r="G83" s="79"/>
      <c r="H83" s="79"/>
      <c r="I83" s="79"/>
      <c r="J83" s="79"/>
      <c r="K83" s="79"/>
      <c r="L83" s="79"/>
      <c r="M83" s="79"/>
      <c r="N83" s="79"/>
      <c r="O83" s="79"/>
    </row>
    <row r="84" spans="1:15" ht="31.5">
      <c r="A84" s="111"/>
      <c r="B84" s="18" t="s">
        <v>21</v>
      </c>
      <c r="C84" s="82">
        <f>SUM(D84:O84)</f>
        <v>19801.420000000002</v>
      </c>
      <c r="D84" s="82">
        <f>SUM(D85:D94)</f>
        <v>1277.5700000000002</v>
      </c>
      <c r="E84" s="82">
        <f aca="true" t="shared" si="22" ref="E84:O84">SUM(E85:E94)</f>
        <v>2572.36</v>
      </c>
      <c r="F84" s="82">
        <f t="shared" si="22"/>
        <v>1704.62</v>
      </c>
      <c r="G84" s="82">
        <f t="shared" si="22"/>
        <v>962.69</v>
      </c>
      <c r="H84" s="82">
        <f t="shared" si="22"/>
        <v>976.37</v>
      </c>
      <c r="I84" s="82">
        <f t="shared" si="22"/>
        <v>1315.05</v>
      </c>
      <c r="J84" s="82">
        <f t="shared" si="22"/>
        <v>2626.44</v>
      </c>
      <c r="K84" s="82">
        <f t="shared" si="22"/>
        <v>1075.35</v>
      </c>
      <c r="L84" s="82">
        <f t="shared" si="22"/>
        <v>1480.45</v>
      </c>
      <c r="M84" s="82">
        <f t="shared" si="22"/>
        <v>1169.1599999999999</v>
      </c>
      <c r="N84" s="82">
        <f t="shared" si="22"/>
        <v>1291.3400000000001</v>
      </c>
      <c r="O84" s="82">
        <f t="shared" si="22"/>
        <v>3350.02</v>
      </c>
    </row>
    <row r="85" spans="1:15" ht="15.75">
      <c r="A85" s="4"/>
      <c r="B85" s="15" t="s">
        <v>22</v>
      </c>
      <c r="C85" s="78">
        <f aca="true" t="shared" si="23" ref="C85:C108">SUM(D85:O85)</f>
        <v>1320</v>
      </c>
      <c r="D85" s="79">
        <v>200</v>
      </c>
      <c r="E85" s="79">
        <v>0</v>
      </c>
      <c r="F85" s="79">
        <v>400</v>
      </c>
      <c r="G85" s="79">
        <v>0</v>
      </c>
      <c r="H85" s="79">
        <v>0</v>
      </c>
      <c r="I85" s="79">
        <v>0</v>
      </c>
      <c r="J85" s="79">
        <v>0</v>
      </c>
      <c r="K85" s="79">
        <v>0</v>
      </c>
      <c r="L85" s="79">
        <v>255</v>
      </c>
      <c r="M85" s="79">
        <v>85</v>
      </c>
      <c r="N85" s="79">
        <v>195</v>
      </c>
      <c r="O85" s="79">
        <v>185</v>
      </c>
    </row>
    <row r="86" spans="1:15" ht="31.5">
      <c r="A86" s="4"/>
      <c r="B86" s="15" t="s">
        <v>88</v>
      </c>
      <c r="C86" s="78">
        <f t="shared" si="23"/>
        <v>3500</v>
      </c>
      <c r="D86" s="79">
        <v>0</v>
      </c>
      <c r="E86" s="79">
        <v>1500</v>
      </c>
      <c r="F86" s="79">
        <v>0</v>
      </c>
      <c r="G86" s="79">
        <v>0</v>
      </c>
      <c r="H86" s="79">
        <v>0</v>
      </c>
      <c r="I86" s="79">
        <v>0</v>
      </c>
      <c r="J86" s="79">
        <v>0</v>
      </c>
      <c r="K86" s="79">
        <v>0</v>
      </c>
      <c r="L86" s="79">
        <v>0</v>
      </c>
      <c r="M86" s="79">
        <v>0</v>
      </c>
      <c r="N86" s="79">
        <v>0</v>
      </c>
      <c r="O86" s="79">
        <v>2000</v>
      </c>
    </row>
    <row r="87" spans="1:15" ht="15.75">
      <c r="A87" s="4"/>
      <c r="B87" s="15" t="s">
        <v>83</v>
      </c>
      <c r="C87" s="78">
        <f t="shared" si="23"/>
        <v>4267.32</v>
      </c>
      <c r="D87" s="79">
        <v>338</v>
      </c>
      <c r="E87" s="79">
        <v>544.32</v>
      </c>
      <c r="F87" s="79">
        <v>338</v>
      </c>
      <c r="G87" s="79">
        <v>338</v>
      </c>
      <c r="H87" s="79">
        <v>338</v>
      </c>
      <c r="I87" s="79">
        <v>338</v>
      </c>
      <c r="J87" s="79">
        <v>338</v>
      </c>
      <c r="K87" s="79">
        <v>338</v>
      </c>
      <c r="L87" s="79">
        <v>338</v>
      </c>
      <c r="M87" s="79">
        <v>338</v>
      </c>
      <c r="N87" s="79">
        <v>338</v>
      </c>
      <c r="O87" s="79">
        <v>343</v>
      </c>
    </row>
    <row r="88" spans="1:15" ht="31.5">
      <c r="A88" s="4"/>
      <c r="B88" s="15" t="s">
        <v>100</v>
      </c>
      <c r="C88" s="78">
        <f t="shared" si="23"/>
        <v>350</v>
      </c>
      <c r="D88" s="79">
        <v>0</v>
      </c>
      <c r="E88" s="79">
        <v>0</v>
      </c>
      <c r="F88" s="79">
        <v>0</v>
      </c>
      <c r="G88" s="79">
        <v>0</v>
      </c>
      <c r="H88" s="79">
        <v>0</v>
      </c>
      <c r="I88" s="79">
        <v>350</v>
      </c>
      <c r="J88" s="79">
        <v>0</v>
      </c>
      <c r="K88" s="79">
        <v>0</v>
      </c>
      <c r="L88" s="79">
        <v>0</v>
      </c>
      <c r="M88" s="79">
        <v>0</v>
      </c>
      <c r="N88" s="79">
        <v>0</v>
      </c>
      <c r="O88" s="79">
        <v>0</v>
      </c>
    </row>
    <row r="89" spans="1:15" ht="15.75">
      <c r="A89" s="4"/>
      <c r="B89" s="15" t="s">
        <v>92</v>
      </c>
      <c r="C89" s="78">
        <f t="shared" si="23"/>
        <v>390</v>
      </c>
      <c r="D89" s="79">
        <v>20</v>
      </c>
      <c r="E89" s="79">
        <v>20</v>
      </c>
      <c r="F89" s="79">
        <v>20</v>
      </c>
      <c r="G89" s="79">
        <v>20</v>
      </c>
      <c r="H89" s="79">
        <v>20</v>
      </c>
      <c r="I89" s="79">
        <v>20</v>
      </c>
      <c r="J89" s="79">
        <v>20</v>
      </c>
      <c r="K89" s="79">
        <v>20</v>
      </c>
      <c r="L89" s="79">
        <v>20</v>
      </c>
      <c r="M89" s="79">
        <v>20</v>
      </c>
      <c r="N89" s="79">
        <v>170</v>
      </c>
      <c r="O89" s="79">
        <v>20</v>
      </c>
    </row>
    <row r="90" spans="1:15" ht="15.75">
      <c r="A90" s="4"/>
      <c r="B90" s="15" t="s">
        <v>93</v>
      </c>
      <c r="C90" s="78">
        <f t="shared" si="23"/>
        <v>8474.1</v>
      </c>
      <c r="D90" s="79">
        <v>719.57</v>
      </c>
      <c r="E90" s="79">
        <v>508.04</v>
      </c>
      <c r="F90" s="79">
        <v>946.62</v>
      </c>
      <c r="G90" s="79">
        <v>604.69</v>
      </c>
      <c r="H90" s="79">
        <v>618.37</v>
      </c>
      <c r="I90" s="79">
        <v>607.05</v>
      </c>
      <c r="J90" s="79">
        <v>768.44</v>
      </c>
      <c r="K90" s="79">
        <v>717.35</v>
      </c>
      <c r="L90" s="79">
        <v>867.45</v>
      </c>
      <c r="M90" s="79">
        <v>726.16</v>
      </c>
      <c r="N90" s="79">
        <v>588.34</v>
      </c>
      <c r="O90" s="79">
        <v>802.02</v>
      </c>
    </row>
    <row r="91" spans="1:15" ht="15.75">
      <c r="A91" s="4"/>
      <c r="B91" s="15" t="s">
        <v>23</v>
      </c>
      <c r="C91" s="78">
        <f t="shared" si="23"/>
        <v>0</v>
      </c>
      <c r="D91" s="79"/>
      <c r="E91" s="79"/>
      <c r="F91" s="79"/>
      <c r="G91" s="79"/>
      <c r="H91" s="79"/>
      <c r="I91" s="79"/>
      <c r="J91" s="79"/>
      <c r="K91" s="79"/>
      <c r="L91" s="79"/>
      <c r="M91" s="79"/>
      <c r="N91" s="79"/>
      <c r="O91" s="79"/>
    </row>
    <row r="92" spans="1:15" ht="31.5">
      <c r="A92" s="4"/>
      <c r="B92" s="15" t="s">
        <v>24</v>
      </c>
      <c r="C92" s="78">
        <f t="shared" si="23"/>
        <v>0</v>
      </c>
      <c r="D92" s="79"/>
      <c r="E92" s="79"/>
      <c r="F92" s="79"/>
      <c r="G92" s="79"/>
      <c r="H92" s="79"/>
      <c r="I92" s="79"/>
      <c r="J92" s="79"/>
      <c r="K92" s="79"/>
      <c r="L92" s="79"/>
      <c r="M92" s="79"/>
      <c r="N92" s="79"/>
      <c r="O92" s="79"/>
    </row>
    <row r="93" spans="1:15" ht="15.75">
      <c r="A93" s="4"/>
      <c r="B93" s="15" t="s">
        <v>25</v>
      </c>
      <c r="C93" s="78">
        <f t="shared" si="23"/>
        <v>0</v>
      </c>
      <c r="D93" s="79"/>
      <c r="E93" s="79"/>
      <c r="F93" s="79"/>
      <c r="G93" s="79"/>
      <c r="H93" s="79"/>
      <c r="I93" s="79"/>
      <c r="J93" s="79"/>
      <c r="K93" s="79"/>
      <c r="L93" s="79"/>
      <c r="M93" s="79"/>
      <c r="N93" s="79"/>
      <c r="O93" s="79"/>
    </row>
    <row r="94" spans="1:15" ht="31.5">
      <c r="A94" s="4"/>
      <c r="B94" s="15" t="s">
        <v>26</v>
      </c>
      <c r="C94" s="78">
        <f t="shared" si="23"/>
        <v>1500</v>
      </c>
      <c r="D94" s="79">
        <v>0</v>
      </c>
      <c r="E94" s="79">
        <v>0</v>
      </c>
      <c r="F94" s="79">
        <v>0</v>
      </c>
      <c r="G94" s="79">
        <v>0</v>
      </c>
      <c r="H94" s="79">
        <v>0</v>
      </c>
      <c r="I94" s="79">
        <v>0</v>
      </c>
      <c r="J94" s="79">
        <v>1500</v>
      </c>
      <c r="K94" s="79">
        <v>0</v>
      </c>
      <c r="L94" s="79">
        <v>0</v>
      </c>
      <c r="M94" s="79">
        <v>0</v>
      </c>
      <c r="N94" s="79">
        <v>0</v>
      </c>
      <c r="O94" s="79">
        <v>0</v>
      </c>
    </row>
    <row r="95" spans="1:15" ht="15.75">
      <c r="A95" s="4"/>
      <c r="B95" s="15"/>
      <c r="C95" s="78"/>
      <c r="D95" s="79"/>
      <c r="E95" s="79"/>
      <c r="F95" s="79"/>
      <c r="G95" s="79"/>
      <c r="H95" s="79"/>
      <c r="I95" s="79"/>
      <c r="J95" s="79"/>
      <c r="K95" s="79"/>
      <c r="L95" s="79"/>
      <c r="M95" s="79"/>
      <c r="N95" s="79"/>
      <c r="O95" s="79"/>
    </row>
    <row r="96" spans="1:15" s="29" customFormat="1" ht="15.75">
      <c r="A96" s="112"/>
      <c r="B96" s="18" t="s">
        <v>27</v>
      </c>
      <c r="C96" s="82">
        <f t="shared" si="23"/>
        <v>240</v>
      </c>
      <c r="D96" s="113">
        <v>20</v>
      </c>
      <c r="E96" s="113">
        <v>20</v>
      </c>
      <c r="F96" s="113">
        <v>20</v>
      </c>
      <c r="G96" s="113">
        <v>20</v>
      </c>
      <c r="H96" s="113">
        <v>20</v>
      </c>
      <c r="I96" s="113">
        <v>20</v>
      </c>
      <c r="J96" s="113">
        <v>20</v>
      </c>
      <c r="K96" s="113">
        <v>20</v>
      </c>
      <c r="L96" s="113">
        <v>20</v>
      </c>
      <c r="M96" s="113">
        <v>20</v>
      </c>
      <c r="N96" s="113">
        <v>20</v>
      </c>
      <c r="O96" s="113">
        <v>20</v>
      </c>
    </row>
    <row r="97" spans="1:15" s="29" customFormat="1" ht="15.75">
      <c r="A97" s="101"/>
      <c r="B97" s="16"/>
      <c r="C97" s="82"/>
      <c r="D97" s="102"/>
      <c r="E97" s="102"/>
      <c r="F97" s="102"/>
      <c r="G97" s="102"/>
      <c r="H97" s="102"/>
      <c r="I97" s="102"/>
      <c r="J97" s="102"/>
      <c r="K97" s="102"/>
      <c r="L97" s="102"/>
      <c r="M97" s="102"/>
      <c r="N97" s="102"/>
      <c r="O97" s="102"/>
    </row>
    <row r="98" spans="1:15" s="29" customFormat="1" ht="31.5">
      <c r="A98" s="112"/>
      <c r="B98" s="18" t="s">
        <v>84</v>
      </c>
      <c r="C98" s="82">
        <f t="shared" si="23"/>
        <v>1330</v>
      </c>
      <c r="D98" s="113">
        <v>360</v>
      </c>
      <c r="E98" s="113">
        <v>86</v>
      </c>
      <c r="F98" s="113">
        <v>92</v>
      </c>
      <c r="G98" s="113">
        <v>86</v>
      </c>
      <c r="H98" s="113">
        <v>86</v>
      </c>
      <c r="I98" s="113">
        <v>92</v>
      </c>
      <c r="J98" s="113">
        <v>86</v>
      </c>
      <c r="K98" s="113">
        <v>86</v>
      </c>
      <c r="L98" s="113">
        <v>92</v>
      </c>
      <c r="M98" s="113">
        <v>86</v>
      </c>
      <c r="N98" s="113">
        <v>86</v>
      </c>
      <c r="O98" s="113">
        <v>92</v>
      </c>
    </row>
    <row r="99" spans="1:15" ht="15.75">
      <c r="A99" s="4"/>
      <c r="B99" s="16"/>
      <c r="C99" s="82"/>
      <c r="D99" s="79"/>
      <c r="E99" s="79"/>
      <c r="F99" s="79"/>
      <c r="G99" s="79"/>
      <c r="H99" s="79"/>
      <c r="I99" s="79"/>
      <c r="J99" s="79"/>
      <c r="K99" s="79"/>
      <c r="L99" s="79"/>
      <c r="M99" s="79"/>
      <c r="N99" s="79"/>
      <c r="O99" s="79"/>
    </row>
    <row r="100" spans="1:15" ht="31.5">
      <c r="A100" s="111"/>
      <c r="B100" s="18" t="s">
        <v>28</v>
      </c>
      <c r="C100" s="82">
        <f>SUM(D100:O100)</f>
        <v>284239.52</v>
      </c>
      <c r="D100" s="82">
        <f>SUM(D101:D105)-D102</f>
        <v>25184.219999999998</v>
      </c>
      <c r="E100" s="82">
        <f aca="true" t="shared" si="24" ref="E100:O100">SUM(E101:E105)-E102</f>
        <v>21018.58</v>
      </c>
      <c r="F100" s="82">
        <f t="shared" si="24"/>
        <v>23866.070000000003</v>
      </c>
      <c r="G100" s="82">
        <f t="shared" si="24"/>
        <v>20658.13</v>
      </c>
      <c r="H100" s="82">
        <f t="shared" si="24"/>
        <v>30240.299999999996</v>
      </c>
      <c r="I100" s="82">
        <f t="shared" si="24"/>
        <v>24611.39</v>
      </c>
      <c r="J100" s="82">
        <f t="shared" si="24"/>
        <v>22957.78</v>
      </c>
      <c r="K100" s="82">
        <f t="shared" si="24"/>
        <v>24002.71</v>
      </c>
      <c r="L100" s="82">
        <f t="shared" si="24"/>
        <v>21956.45</v>
      </c>
      <c r="M100" s="82">
        <f t="shared" si="24"/>
        <v>28136.780000000002</v>
      </c>
      <c r="N100" s="82">
        <f t="shared" si="24"/>
        <v>19920.579999999998</v>
      </c>
      <c r="O100" s="82">
        <f t="shared" si="24"/>
        <v>21686.53</v>
      </c>
    </row>
    <row r="101" spans="1:15" ht="15.75">
      <c r="A101" s="4"/>
      <c r="B101" s="15" t="s">
        <v>86</v>
      </c>
      <c r="C101" s="78">
        <f>SUM(D101:O101)</f>
        <v>18196.600000000002</v>
      </c>
      <c r="D101" s="79">
        <v>531.78</v>
      </c>
      <c r="E101" s="79">
        <v>424.86</v>
      </c>
      <c r="F101" s="79">
        <v>376.18</v>
      </c>
      <c r="G101" s="79">
        <v>279.51</v>
      </c>
      <c r="H101" s="79">
        <v>5976.45</v>
      </c>
      <c r="I101" s="79">
        <v>3408.85</v>
      </c>
      <c r="J101" s="79">
        <v>3075.62</v>
      </c>
      <c r="K101" s="79">
        <v>268.76</v>
      </c>
      <c r="L101" s="79">
        <v>566.69</v>
      </c>
      <c r="M101" s="79">
        <v>2185.99</v>
      </c>
      <c r="N101" s="79">
        <v>632.65</v>
      </c>
      <c r="O101" s="79">
        <v>469.26</v>
      </c>
    </row>
    <row r="102" spans="1:15" s="177" customFormat="1" ht="63">
      <c r="A102" s="164"/>
      <c r="B102" s="147" t="s">
        <v>134</v>
      </c>
      <c r="C102" s="167">
        <f>SUM(D102:O102)</f>
        <v>12532</v>
      </c>
      <c r="D102" s="165">
        <v>0</v>
      </c>
      <c r="E102" s="165">
        <v>0</v>
      </c>
      <c r="F102" s="165">
        <v>0</v>
      </c>
      <c r="G102" s="165">
        <v>0</v>
      </c>
      <c r="H102" s="165">
        <v>5190</v>
      </c>
      <c r="I102" s="165">
        <v>3144</v>
      </c>
      <c r="J102" s="165">
        <v>2780</v>
      </c>
      <c r="K102" s="165">
        <v>0</v>
      </c>
      <c r="L102" s="165">
        <v>0</v>
      </c>
      <c r="M102" s="165">
        <v>1418</v>
      </c>
      <c r="N102" s="165">
        <v>0</v>
      </c>
      <c r="O102" s="165">
        <v>0</v>
      </c>
    </row>
    <row r="103" spans="1:15" ht="31.5">
      <c r="A103" s="4"/>
      <c r="B103" s="15" t="s">
        <v>85</v>
      </c>
      <c r="C103" s="78">
        <f t="shared" si="23"/>
        <v>81307.77</v>
      </c>
      <c r="D103" s="79">
        <v>5955.44</v>
      </c>
      <c r="E103" s="79">
        <v>6563.89</v>
      </c>
      <c r="F103" s="79">
        <v>7774.81</v>
      </c>
      <c r="G103" s="79">
        <v>5997.59</v>
      </c>
      <c r="H103" s="79">
        <v>7412.04</v>
      </c>
      <c r="I103" s="79">
        <v>7149.87</v>
      </c>
      <c r="J103" s="79">
        <v>7187.12</v>
      </c>
      <c r="K103" s="79">
        <v>9549.4</v>
      </c>
      <c r="L103" s="79">
        <v>5669.87</v>
      </c>
      <c r="M103" s="79">
        <v>6870.26</v>
      </c>
      <c r="N103" s="79">
        <v>5639.79</v>
      </c>
      <c r="O103" s="79">
        <v>5537.69</v>
      </c>
    </row>
    <row r="104" spans="1:15" ht="47.25">
      <c r="A104" s="4"/>
      <c r="B104" s="15" t="s">
        <v>91</v>
      </c>
      <c r="C104" s="78">
        <f>SUM(D104:O104)</f>
        <v>160280.49999999997</v>
      </c>
      <c r="D104" s="79">
        <v>16696.45</v>
      </c>
      <c r="E104" s="79">
        <v>12155.44</v>
      </c>
      <c r="F104" s="79">
        <v>13851.54</v>
      </c>
      <c r="G104" s="79">
        <v>12296.05</v>
      </c>
      <c r="H104" s="79">
        <v>15002.29</v>
      </c>
      <c r="I104" s="79">
        <v>12035.31</v>
      </c>
      <c r="J104" s="79">
        <v>10697.54</v>
      </c>
      <c r="K104" s="79">
        <v>12502.02</v>
      </c>
      <c r="L104" s="79">
        <v>13332.7</v>
      </c>
      <c r="M104" s="79">
        <v>16880.81</v>
      </c>
      <c r="N104" s="79">
        <v>11685.52</v>
      </c>
      <c r="O104" s="79">
        <v>13144.83</v>
      </c>
    </row>
    <row r="105" spans="1:15" ht="31.5">
      <c r="A105" s="4"/>
      <c r="B105" s="15" t="s">
        <v>29</v>
      </c>
      <c r="C105" s="78">
        <f t="shared" si="23"/>
        <v>24454.65</v>
      </c>
      <c r="D105" s="79">
        <v>2000.55</v>
      </c>
      <c r="E105" s="79">
        <v>1874.39</v>
      </c>
      <c r="F105" s="79">
        <v>1863.54</v>
      </c>
      <c r="G105" s="79">
        <v>2084.98</v>
      </c>
      <c r="H105" s="79">
        <v>1849.52</v>
      </c>
      <c r="I105" s="79">
        <v>2017.36</v>
      </c>
      <c r="J105" s="79">
        <v>1997.5</v>
      </c>
      <c r="K105" s="79">
        <v>1682.53</v>
      </c>
      <c r="L105" s="79">
        <v>2387.19</v>
      </c>
      <c r="M105" s="79">
        <v>2199.72</v>
      </c>
      <c r="N105" s="79">
        <v>1962.62</v>
      </c>
      <c r="O105" s="79">
        <v>2534.75</v>
      </c>
    </row>
    <row r="106" spans="1:15" ht="15.75">
      <c r="A106" s="4"/>
      <c r="B106" s="17"/>
      <c r="C106" s="78">
        <f t="shared" si="23"/>
        <v>0</v>
      </c>
      <c r="D106" s="79"/>
      <c r="E106" s="79"/>
      <c r="F106" s="79"/>
      <c r="G106" s="79"/>
      <c r="H106" s="79"/>
      <c r="I106" s="79"/>
      <c r="J106" s="79"/>
      <c r="K106" s="79"/>
      <c r="L106" s="79"/>
      <c r="M106" s="79"/>
      <c r="N106" s="79"/>
      <c r="O106" s="79"/>
    </row>
    <row r="107" spans="1:15" ht="15.75">
      <c r="A107" s="111"/>
      <c r="B107" s="18" t="s">
        <v>30</v>
      </c>
      <c r="C107" s="82">
        <f>SUM(D107:O107)</f>
        <v>95662.53000000001</v>
      </c>
      <c r="D107" s="82">
        <f>SUM(D108:D111)</f>
        <v>9459.199999999999</v>
      </c>
      <c r="E107" s="82">
        <f aca="true" t="shared" si="25" ref="E107:O107">SUM(E108:E111)</f>
        <v>6917.43</v>
      </c>
      <c r="F107" s="82">
        <f t="shared" si="25"/>
        <v>7617.29</v>
      </c>
      <c r="G107" s="82">
        <f t="shared" si="25"/>
        <v>7379.35</v>
      </c>
      <c r="H107" s="82">
        <f t="shared" si="25"/>
        <v>8239.57</v>
      </c>
      <c r="I107" s="82">
        <f t="shared" si="25"/>
        <v>7380.94</v>
      </c>
      <c r="J107" s="82">
        <f t="shared" si="25"/>
        <v>8649.36</v>
      </c>
      <c r="K107" s="82">
        <f t="shared" si="25"/>
        <v>7422.26</v>
      </c>
      <c r="L107" s="82">
        <f t="shared" si="25"/>
        <v>7909.84</v>
      </c>
      <c r="M107" s="82">
        <f t="shared" si="25"/>
        <v>8365.44</v>
      </c>
      <c r="N107" s="82">
        <f t="shared" si="25"/>
        <v>7133.58</v>
      </c>
      <c r="O107" s="82">
        <f t="shared" si="25"/>
        <v>9188.27</v>
      </c>
    </row>
    <row r="108" spans="1:15" ht="15.75">
      <c r="A108" s="4"/>
      <c r="B108" s="15" t="s">
        <v>31</v>
      </c>
      <c r="C108" s="78">
        <f t="shared" si="23"/>
        <v>93744.93000000002</v>
      </c>
      <c r="D108" s="79">
        <v>9315.22</v>
      </c>
      <c r="E108" s="79">
        <v>6835.33</v>
      </c>
      <c r="F108" s="79">
        <v>7582.29</v>
      </c>
      <c r="G108" s="79">
        <v>6873.67</v>
      </c>
      <c r="H108" s="79">
        <v>7804.86</v>
      </c>
      <c r="I108" s="79">
        <v>7321.62</v>
      </c>
      <c r="J108" s="79">
        <v>8614.36</v>
      </c>
      <c r="K108" s="79">
        <v>7340.16</v>
      </c>
      <c r="L108" s="79">
        <v>7475.13</v>
      </c>
      <c r="M108" s="79">
        <v>8330.44</v>
      </c>
      <c r="N108" s="79">
        <v>7098.58</v>
      </c>
      <c r="O108" s="79">
        <v>9153.27</v>
      </c>
    </row>
    <row r="109" spans="1:15" ht="15.75">
      <c r="A109" s="4"/>
      <c r="B109" s="15" t="s">
        <v>32</v>
      </c>
      <c r="C109" s="78">
        <f>SUM(D109:O109)</f>
        <v>1497.6</v>
      </c>
      <c r="D109" s="79">
        <v>108.98</v>
      </c>
      <c r="E109" s="79">
        <v>47.1</v>
      </c>
      <c r="F109" s="79">
        <v>0</v>
      </c>
      <c r="G109" s="79">
        <v>470.68</v>
      </c>
      <c r="H109" s="79">
        <v>399.71</v>
      </c>
      <c r="I109" s="79">
        <v>24.32</v>
      </c>
      <c r="J109" s="79">
        <v>0</v>
      </c>
      <c r="K109" s="79">
        <v>47.1</v>
      </c>
      <c r="L109" s="79">
        <v>399.71</v>
      </c>
      <c r="M109" s="79">
        <v>0</v>
      </c>
      <c r="N109" s="79">
        <v>0</v>
      </c>
      <c r="O109" s="79">
        <v>0</v>
      </c>
    </row>
    <row r="110" spans="1:15" ht="15.75">
      <c r="A110" s="4"/>
      <c r="B110" s="15" t="s">
        <v>33</v>
      </c>
      <c r="C110" s="78">
        <f>SUM(D110:O110)</f>
        <v>0</v>
      </c>
      <c r="D110" s="79"/>
      <c r="E110" s="79"/>
      <c r="F110" s="79"/>
      <c r="G110" s="79"/>
      <c r="H110" s="79"/>
      <c r="I110" s="79"/>
      <c r="J110" s="79"/>
      <c r="K110" s="79">
        <v>0</v>
      </c>
      <c r="L110" s="79">
        <v>0</v>
      </c>
      <c r="M110" s="79">
        <v>0</v>
      </c>
      <c r="N110" s="79">
        <v>0</v>
      </c>
      <c r="O110" s="79">
        <v>0</v>
      </c>
    </row>
    <row r="111" spans="1:15" ht="15.75">
      <c r="A111" s="4"/>
      <c r="B111" s="15" t="s">
        <v>34</v>
      </c>
      <c r="C111" s="78">
        <f>SUM(D111:O111)</f>
        <v>420</v>
      </c>
      <c r="D111" s="79">
        <v>35</v>
      </c>
      <c r="E111" s="79">
        <v>35</v>
      </c>
      <c r="F111" s="79">
        <v>35</v>
      </c>
      <c r="G111" s="79">
        <v>35</v>
      </c>
      <c r="H111" s="79">
        <v>35</v>
      </c>
      <c r="I111" s="79">
        <v>35</v>
      </c>
      <c r="J111" s="79">
        <v>35</v>
      </c>
      <c r="K111" s="79">
        <v>35</v>
      </c>
      <c r="L111" s="79">
        <v>35</v>
      </c>
      <c r="M111" s="79">
        <v>35</v>
      </c>
      <c r="N111" s="79">
        <v>35</v>
      </c>
      <c r="O111" s="79">
        <v>35</v>
      </c>
    </row>
    <row r="112" spans="1:15" ht="15.75">
      <c r="A112" s="4"/>
      <c r="B112" s="15"/>
      <c r="C112" s="82"/>
      <c r="D112" s="79"/>
      <c r="E112" s="79"/>
      <c r="F112" s="79"/>
      <c r="G112" s="79"/>
      <c r="H112" s="79"/>
      <c r="I112" s="79"/>
      <c r="J112" s="79"/>
      <c r="K112" s="79"/>
      <c r="L112" s="79"/>
      <c r="M112" s="79"/>
      <c r="N112" s="79"/>
      <c r="O112" s="79"/>
    </row>
    <row r="113" spans="1:15" ht="15.75">
      <c r="A113" s="111"/>
      <c r="B113" s="114" t="s">
        <v>35</v>
      </c>
      <c r="C113" s="82">
        <f>SUM(D113:O113)</f>
        <v>5599.130000000001</v>
      </c>
      <c r="D113" s="82">
        <f>SUM(D114:D120)</f>
        <v>547.6</v>
      </c>
      <c r="E113" s="82">
        <f aca="true" t="shared" si="26" ref="E113:O113">SUM(E114:E120)</f>
        <v>216.55</v>
      </c>
      <c r="F113" s="82">
        <f t="shared" si="26"/>
        <v>239.61999999999998</v>
      </c>
      <c r="G113" s="82">
        <f t="shared" si="26"/>
        <v>573.8199999999999</v>
      </c>
      <c r="H113" s="82">
        <f t="shared" si="26"/>
        <v>226.14999999999998</v>
      </c>
      <c r="I113" s="82">
        <f t="shared" si="26"/>
        <v>252.89999999999998</v>
      </c>
      <c r="J113" s="82">
        <f t="shared" si="26"/>
        <v>209.77</v>
      </c>
      <c r="K113" s="82">
        <f t="shared" si="26"/>
        <v>253.36</v>
      </c>
      <c r="L113" s="82">
        <f t="shared" si="26"/>
        <v>231.70999999999998</v>
      </c>
      <c r="M113" s="82">
        <f t="shared" si="26"/>
        <v>1224.7</v>
      </c>
      <c r="N113" s="82">
        <f t="shared" si="26"/>
        <v>256.31</v>
      </c>
      <c r="O113" s="82">
        <f t="shared" si="26"/>
        <v>1366.6399999999999</v>
      </c>
    </row>
    <row r="114" spans="1:15" ht="31.5">
      <c r="A114" s="4"/>
      <c r="B114" s="62" t="s">
        <v>87</v>
      </c>
      <c r="C114" s="78">
        <f>SUM(D114:O114)</f>
        <v>1925.1399999999999</v>
      </c>
      <c r="D114" s="79">
        <v>181.19</v>
      </c>
      <c r="E114" s="79">
        <v>143.47</v>
      </c>
      <c r="F114" s="79">
        <v>134.16</v>
      </c>
      <c r="G114" s="79">
        <v>206.25</v>
      </c>
      <c r="H114" s="79">
        <v>150.91</v>
      </c>
      <c r="I114" s="79">
        <v>128.63</v>
      </c>
      <c r="J114" s="79">
        <v>129.55</v>
      </c>
      <c r="K114" s="79">
        <v>178.84</v>
      </c>
      <c r="L114" s="79">
        <v>157.91</v>
      </c>
      <c r="M114" s="79">
        <v>182.9</v>
      </c>
      <c r="N114" s="79">
        <v>183.95</v>
      </c>
      <c r="O114" s="79">
        <v>147.38</v>
      </c>
    </row>
    <row r="115" spans="1:15" ht="15.75">
      <c r="A115" s="4"/>
      <c r="B115" s="62" t="s">
        <v>36</v>
      </c>
      <c r="C115" s="78">
        <f aca="true" t="shared" si="27" ref="C115:C120">SUM(D115:O115)</f>
        <v>925.01</v>
      </c>
      <c r="D115" s="79">
        <v>0</v>
      </c>
      <c r="E115" s="79">
        <v>0</v>
      </c>
      <c r="F115" s="79">
        <v>0</v>
      </c>
      <c r="G115" s="79">
        <v>0</v>
      </c>
      <c r="H115" s="79">
        <v>0</v>
      </c>
      <c r="I115" s="79">
        <v>0</v>
      </c>
      <c r="J115" s="79">
        <v>0</v>
      </c>
      <c r="K115" s="79">
        <v>0</v>
      </c>
      <c r="L115" s="79">
        <v>0</v>
      </c>
      <c r="M115" s="79">
        <v>0</v>
      </c>
      <c r="N115" s="79">
        <v>0</v>
      </c>
      <c r="O115" s="79">
        <v>925.01</v>
      </c>
    </row>
    <row r="116" spans="1:15" ht="15.75">
      <c r="A116" s="4"/>
      <c r="B116" s="62" t="s">
        <v>90</v>
      </c>
      <c r="C116" s="78">
        <f t="shared" si="27"/>
        <v>885.2399999999999</v>
      </c>
      <c r="D116" s="79">
        <v>72</v>
      </c>
      <c r="E116" s="79">
        <v>73.08</v>
      </c>
      <c r="F116" s="79">
        <v>72.36</v>
      </c>
      <c r="G116" s="79">
        <v>73.8</v>
      </c>
      <c r="H116" s="79">
        <v>75.24</v>
      </c>
      <c r="I116" s="79">
        <v>76.32</v>
      </c>
      <c r="J116" s="79">
        <v>75.24</v>
      </c>
      <c r="K116" s="79">
        <v>74.52</v>
      </c>
      <c r="L116" s="79">
        <v>73.8</v>
      </c>
      <c r="M116" s="79">
        <v>73.8</v>
      </c>
      <c r="N116" s="79">
        <v>72.36</v>
      </c>
      <c r="O116" s="79">
        <v>72.72</v>
      </c>
    </row>
    <row r="117" spans="1:15" ht="15.75">
      <c r="A117" s="4"/>
      <c r="B117" s="15" t="s">
        <v>37</v>
      </c>
      <c r="C117" s="78">
        <f t="shared" si="27"/>
        <v>771.74</v>
      </c>
      <c r="D117" s="79">
        <v>170.41</v>
      </c>
      <c r="E117" s="79">
        <v>0</v>
      </c>
      <c r="F117" s="79">
        <v>33.1</v>
      </c>
      <c r="G117" s="79">
        <v>293.77</v>
      </c>
      <c r="H117" s="79">
        <v>0</v>
      </c>
      <c r="I117" s="79">
        <v>47.95</v>
      </c>
      <c r="J117" s="79">
        <v>4.98</v>
      </c>
      <c r="K117" s="79">
        <v>0</v>
      </c>
      <c r="L117" s="79">
        <v>0</v>
      </c>
      <c r="M117" s="79">
        <v>0</v>
      </c>
      <c r="N117" s="79">
        <v>0</v>
      </c>
      <c r="O117" s="79">
        <v>221.53</v>
      </c>
    </row>
    <row r="118" spans="1:15" ht="15.75">
      <c r="A118" s="4"/>
      <c r="B118" s="98" t="s">
        <v>89</v>
      </c>
      <c r="C118" s="78">
        <f>SUM(D118:O118)</f>
        <v>1092</v>
      </c>
      <c r="D118" s="79">
        <v>124</v>
      </c>
      <c r="E118" s="79">
        <v>0</v>
      </c>
      <c r="F118" s="79">
        <v>0</v>
      </c>
      <c r="G118" s="79">
        <v>0</v>
      </c>
      <c r="H118" s="79">
        <v>0</v>
      </c>
      <c r="I118" s="79">
        <v>0</v>
      </c>
      <c r="J118" s="79">
        <v>0</v>
      </c>
      <c r="K118" s="79">
        <v>0</v>
      </c>
      <c r="L118" s="79">
        <v>0</v>
      </c>
      <c r="M118" s="79">
        <v>968</v>
      </c>
      <c r="N118" s="79">
        <v>0</v>
      </c>
      <c r="O118" s="79">
        <v>0</v>
      </c>
    </row>
    <row r="119" spans="1:15" ht="15.75">
      <c r="A119" s="4"/>
      <c r="B119" s="11" t="s">
        <v>38</v>
      </c>
      <c r="C119" s="78">
        <f t="shared" si="27"/>
        <v>0</v>
      </c>
      <c r="D119" s="79"/>
      <c r="E119" s="79"/>
      <c r="F119" s="79"/>
      <c r="G119" s="79"/>
      <c r="H119" s="79"/>
      <c r="I119" s="79"/>
      <c r="J119" s="79"/>
      <c r="K119" s="79"/>
      <c r="L119" s="79"/>
      <c r="M119" s="79"/>
      <c r="N119" s="79"/>
      <c r="O119" s="79"/>
    </row>
    <row r="120" spans="1:15" ht="15.75">
      <c r="A120" s="4"/>
      <c r="B120" s="12" t="s">
        <v>39</v>
      </c>
      <c r="C120" s="78">
        <f t="shared" si="27"/>
        <v>0</v>
      </c>
      <c r="D120" s="79">
        <v>0</v>
      </c>
      <c r="E120" s="79">
        <v>0</v>
      </c>
      <c r="F120" s="79">
        <v>0</v>
      </c>
      <c r="G120" s="79">
        <v>0</v>
      </c>
      <c r="H120" s="79">
        <v>0</v>
      </c>
      <c r="I120" s="79">
        <v>0</v>
      </c>
      <c r="J120" s="79">
        <v>0</v>
      </c>
      <c r="K120" s="79">
        <v>0</v>
      </c>
      <c r="L120" s="79">
        <v>0</v>
      </c>
      <c r="M120" s="79">
        <v>0</v>
      </c>
      <c r="N120" s="79">
        <v>0</v>
      </c>
      <c r="O120" s="79">
        <v>0</v>
      </c>
    </row>
    <row r="121" spans="1:15" ht="15.75">
      <c r="A121" s="4"/>
      <c r="B121" s="12"/>
      <c r="C121" s="78"/>
      <c r="D121" s="79"/>
      <c r="E121" s="79"/>
      <c r="F121" s="79"/>
      <c r="G121" s="79"/>
      <c r="H121" s="79"/>
      <c r="I121" s="79"/>
      <c r="J121" s="79"/>
      <c r="K121" s="79"/>
      <c r="L121" s="79"/>
      <c r="M121" s="79"/>
      <c r="N121" s="79"/>
      <c r="O121" s="79"/>
    </row>
    <row r="122" spans="1:15" s="29" customFormat="1" ht="31.5">
      <c r="A122" s="112"/>
      <c r="B122" s="18" t="s">
        <v>40</v>
      </c>
      <c r="C122" s="82">
        <f>SUM(D122:O122)</f>
        <v>445985.88999999996</v>
      </c>
      <c r="D122" s="113">
        <v>37336.59</v>
      </c>
      <c r="E122" s="113">
        <v>40676.56</v>
      </c>
      <c r="F122" s="113">
        <v>38274.22</v>
      </c>
      <c r="G122" s="113">
        <v>36911.73</v>
      </c>
      <c r="H122" s="113">
        <v>36953.81</v>
      </c>
      <c r="I122" s="113">
        <v>36994.02</v>
      </c>
      <c r="J122" s="113">
        <v>37105.13</v>
      </c>
      <c r="K122" s="113">
        <v>37142.63</v>
      </c>
      <c r="L122" s="113">
        <v>37142.66</v>
      </c>
      <c r="M122" s="113">
        <v>36835.72</v>
      </c>
      <c r="N122" s="113">
        <v>35306.42</v>
      </c>
      <c r="O122" s="113">
        <v>35306.4</v>
      </c>
    </row>
    <row r="123" spans="1:15" ht="15.75">
      <c r="A123" s="4"/>
      <c r="B123" s="16"/>
      <c r="C123" s="82"/>
      <c r="D123" s="79"/>
      <c r="E123" s="79"/>
      <c r="F123" s="79"/>
      <c r="G123" s="79"/>
      <c r="H123" s="79"/>
      <c r="I123" s="79"/>
      <c r="J123" s="79"/>
      <c r="K123" s="79"/>
      <c r="L123" s="79"/>
      <c r="M123" s="79"/>
      <c r="N123" s="79"/>
      <c r="O123" s="79"/>
    </row>
    <row r="124" spans="1:15" s="29" customFormat="1" ht="31.5">
      <c r="A124" s="112"/>
      <c r="B124" s="18" t="s">
        <v>96</v>
      </c>
      <c r="C124" s="82">
        <f>SUM(D124:O124)</f>
        <v>8500.21</v>
      </c>
      <c r="D124" s="113">
        <v>964.32</v>
      </c>
      <c r="E124" s="113">
        <v>509.21</v>
      </c>
      <c r="F124" s="113">
        <v>514.34</v>
      </c>
      <c r="G124" s="113">
        <v>503.75</v>
      </c>
      <c r="H124" s="113">
        <v>795.36</v>
      </c>
      <c r="I124" s="113">
        <v>638.75</v>
      </c>
      <c r="J124" s="113">
        <v>356.48</v>
      </c>
      <c r="K124" s="113">
        <v>1091.63</v>
      </c>
      <c r="L124" s="113">
        <v>535.03</v>
      </c>
      <c r="M124" s="113">
        <v>1317.61</v>
      </c>
      <c r="N124" s="113">
        <v>838.02</v>
      </c>
      <c r="O124" s="113">
        <v>435.71</v>
      </c>
    </row>
    <row r="125" spans="1:15" ht="15.75">
      <c r="A125" s="4"/>
      <c r="B125" s="16"/>
      <c r="C125" s="82"/>
      <c r="D125" s="79"/>
      <c r="E125" s="79"/>
      <c r="F125" s="79"/>
      <c r="G125" s="79"/>
      <c r="H125" s="79"/>
      <c r="I125" s="79"/>
      <c r="J125" s="79"/>
      <c r="K125" s="79"/>
      <c r="L125" s="79"/>
      <c r="M125" s="79"/>
      <c r="N125" s="79"/>
      <c r="O125" s="79"/>
    </row>
    <row r="126" spans="1:15" ht="31.5">
      <c r="A126" s="112"/>
      <c r="B126" s="18" t="s">
        <v>98</v>
      </c>
      <c r="C126" s="82">
        <f>SUM(D126:O126)</f>
        <v>0</v>
      </c>
      <c r="D126" s="113">
        <v>0</v>
      </c>
      <c r="E126" s="113">
        <v>0</v>
      </c>
      <c r="F126" s="113">
        <v>0</v>
      </c>
      <c r="G126" s="113">
        <v>0</v>
      </c>
      <c r="H126" s="113">
        <v>0</v>
      </c>
      <c r="I126" s="113">
        <v>0</v>
      </c>
      <c r="J126" s="113">
        <v>0</v>
      </c>
      <c r="K126" s="113">
        <v>0</v>
      </c>
      <c r="L126" s="113">
        <v>0</v>
      </c>
      <c r="M126" s="113">
        <v>0</v>
      </c>
      <c r="N126" s="113">
        <v>0</v>
      </c>
      <c r="O126" s="113">
        <v>0</v>
      </c>
    </row>
    <row r="127" spans="1:15" ht="15.75">
      <c r="A127" s="4"/>
      <c r="B127" s="16"/>
      <c r="C127" s="82"/>
      <c r="D127" s="79"/>
      <c r="E127" s="79"/>
      <c r="F127" s="79"/>
      <c r="G127" s="79"/>
      <c r="H127" s="79"/>
      <c r="I127" s="79"/>
      <c r="J127" s="79"/>
      <c r="K127" s="79"/>
      <c r="L127" s="79"/>
      <c r="M127" s="79"/>
      <c r="N127" s="79"/>
      <c r="O127" s="79"/>
    </row>
    <row r="128" spans="1:15" s="117" customFormat="1" ht="15.75">
      <c r="A128" s="115"/>
      <c r="B128" s="17" t="s">
        <v>41</v>
      </c>
      <c r="C128" s="78">
        <f>SUM(D128:O128)</f>
        <v>0</v>
      </c>
      <c r="D128" s="116">
        <f>SUM(E128:H128)</f>
        <v>0</v>
      </c>
      <c r="E128" s="116">
        <f>SUM(F128:I128)</f>
        <v>0</v>
      </c>
      <c r="F128" s="116">
        <f>SUM(G128:J128)</f>
        <v>0</v>
      </c>
      <c r="G128" s="116">
        <f>SUM(H128:K128)</f>
        <v>0</v>
      </c>
      <c r="H128" s="116">
        <f aca="true" t="shared" si="28" ref="H128:N128">SUM(I128:L128)</f>
        <v>0</v>
      </c>
      <c r="I128" s="116">
        <f t="shared" si="28"/>
        <v>0</v>
      </c>
      <c r="J128" s="116">
        <f t="shared" si="28"/>
        <v>0</v>
      </c>
      <c r="K128" s="116">
        <f t="shared" si="28"/>
        <v>0</v>
      </c>
      <c r="L128" s="116">
        <f t="shared" si="28"/>
        <v>0</v>
      </c>
      <c r="M128" s="116">
        <f t="shared" si="28"/>
        <v>0</v>
      </c>
      <c r="N128" s="116">
        <f t="shared" si="28"/>
        <v>0</v>
      </c>
      <c r="O128" s="116">
        <f>SUM(P128:S128)</f>
        <v>0</v>
      </c>
    </row>
    <row r="129" spans="1:15" s="177" customFormat="1" ht="31.5">
      <c r="A129" s="182"/>
      <c r="B129" s="183" t="s">
        <v>135</v>
      </c>
      <c r="C129" s="148">
        <f>SUM(D129:O129)</f>
        <v>586716.16</v>
      </c>
      <c r="D129" s="184">
        <v>47399.39</v>
      </c>
      <c r="E129" s="184">
        <v>47404.73</v>
      </c>
      <c r="F129" s="184">
        <v>47419.43</v>
      </c>
      <c r="G129" s="184">
        <v>47415.41</v>
      </c>
      <c r="H129" s="184">
        <v>47423.51</v>
      </c>
      <c r="I129" s="184">
        <v>47426.09</v>
      </c>
      <c r="J129" s="184">
        <v>47433.89</v>
      </c>
      <c r="K129" s="184">
        <v>47436.8</v>
      </c>
      <c r="L129" s="184">
        <v>47442.17</v>
      </c>
      <c r="M129" s="184">
        <v>47449.46</v>
      </c>
      <c r="N129" s="184">
        <v>47452.91</v>
      </c>
      <c r="O129" s="184">
        <v>65012.37</v>
      </c>
    </row>
    <row r="130" spans="1:15" ht="31.5">
      <c r="A130" s="112"/>
      <c r="B130" s="18" t="s">
        <v>42</v>
      </c>
      <c r="C130" s="82">
        <f>SUM(D130:O130)</f>
        <v>18821.11</v>
      </c>
      <c r="D130" s="113">
        <v>1662.37</v>
      </c>
      <c r="E130" s="113">
        <v>1716.12</v>
      </c>
      <c r="F130" s="113">
        <v>1738.47</v>
      </c>
      <c r="G130" s="113">
        <v>1650.61</v>
      </c>
      <c r="H130" s="113">
        <v>1647.01</v>
      </c>
      <c r="I130" s="113">
        <v>1615.48</v>
      </c>
      <c r="J130" s="113">
        <v>1513.33</v>
      </c>
      <c r="K130" s="113">
        <v>1575.43</v>
      </c>
      <c r="L130" s="113">
        <v>1367.04</v>
      </c>
      <c r="M130" s="113">
        <v>1393.51</v>
      </c>
      <c r="N130" s="113">
        <v>1452.49</v>
      </c>
      <c r="O130" s="113">
        <v>1489.25</v>
      </c>
    </row>
    <row r="131" spans="1:15" ht="31.5">
      <c r="A131" s="112"/>
      <c r="B131" s="18" t="s">
        <v>43</v>
      </c>
      <c r="C131" s="82">
        <f>SUM(D131:O131)</f>
        <v>0</v>
      </c>
      <c r="D131" s="113">
        <v>0</v>
      </c>
      <c r="E131" s="113">
        <v>0</v>
      </c>
      <c r="F131" s="113">
        <v>0</v>
      </c>
      <c r="G131" s="113">
        <v>0</v>
      </c>
      <c r="H131" s="113">
        <v>0</v>
      </c>
      <c r="I131" s="113">
        <v>0</v>
      </c>
      <c r="J131" s="113">
        <v>0</v>
      </c>
      <c r="K131" s="113">
        <v>0</v>
      </c>
      <c r="L131" s="113">
        <v>0</v>
      </c>
      <c r="M131" s="113">
        <v>0</v>
      </c>
      <c r="N131" s="113">
        <v>0</v>
      </c>
      <c r="O131" s="113">
        <v>0</v>
      </c>
    </row>
    <row r="132" spans="1:15" ht="15.75">
      <c r="A132" s="4"/>
      <c r="B132" s="15"/>
      <c r="C132" s="78"/>
      <c r="D132" s="79"/>
      <c r="E132" s="79"/>
      <c r="F132" s="79"/>
      <c r="G132" s="79"/>
      <c r="H132" s="79"/>
      <c r="I132" s="79"/>
      <c r="J132" s="79"/>
      <c r="K132" s="79"/>
      <c r="L132" s="79"/>
      <c r="M132" s="79"/>
      <c r="N132" s="79"/>
      <c r="O132" s="79"/>
    </row>
    <row r="133" spans="1:15" ht="31.5">
      <c r="A133" s="111"/>
      <c r="B133" s="18" t="s">
        <v>44</v>
      </c>
      <c r="C133" s="82">
        <f>SUM(D133:O133)</f>
        <v>302410.85</v>
      </c>
      <c r="D133" s="82">
        <f>SUM(D134:D136)</f>
        <v>26465.97</v>
      </c>
      <c r="E133" s="82">
        <f aca="true" t="shared" si="29" ref="E133:O133">SUM(E134:E136)</f>
        <v>25687.37</v>
      </c>
      <c r="F133" s="82">
        <f t="shared" si="29"/>
        <v>25604.48</v>
      </c>
      <c r="G133" s="82">
        <f t="shared" si="29"/>
        <v>25550.97</v>
      </c>
      <c r="H133" s="82">
        <f t="shared" si="29"/>
        <v>25436.78</v>
      </c>
      <c r="I133" s="82">
        <f t="shared" si="29"/>
        <v>25527.03</v>
      </c>
      <c r="J133" s="82">
        <f t="shared" si="29"/>
        <v>24115.9</v>
      </c>
      <c r="K133" s="82">
        <f t="shared" si="29"/>
        <v>25280.19</v>
      </c>
      <c r="L133" s="82">
        <f t="shared" si="29"/>
        <v>23951.97</v>
      </c>
      <c r="M133" s="82">
        <f t="shared" si="29"/>
        <v>23863.27</v>
      </c>
      <c r="N133" s="82">
        <f t="shared" si="29"/>
        <v>24982.16</v>
      </c>
      <c r="O133" s="82">
        <f t="shared" si="29"/>
        <v>25944.760000000002</v>
      </c>
    </row>
    <row r="134" spans="1:15" ht="31.5">
      <c r="A134" s="4"/>
      <c r="B134" s="103" t="s">
        <v>101</v>
      </c>
      <c r="C134" s="91">
        <f>SUM(D134:O134)</f>
        <v>34895.57</v>
      </c>
      <c r="D134" s="104">
        <v>4202.76</v>
      </c>
      <c r="E134" s="104">
        <v>3619.14</v>
      </c>
      <c r="F134" s="104">
        <v>3443.06</v>
      </c>
      <c r="G134" s="104">
        <v>3202.02</v>
      </c>
      <c r="H134" s="104">
        <v>3303.89</v>
      </c>
      <c r="I134" s="104">
        <v>3174.61</v>
      </c>
      <c r="J134" s="104">
        <v>1775.16</v>
      </c>
      <c r="K134" s="104">
        <v>2840.04</v>
      </c>
      <c r="L134" s="104">
        <v>1726.89</v>
      </c>
      <c r="M134" s="104">
        <v>1710.95</v>
      </c>
      <c r="N134" s="104">
        <v>2376.5</v>
      </c>
      <c r="O134" s="104">
        <v>3520.55</v>
      </c>
    </row>
    <row r="135" spans="1:15" ht="15.75">
      <c r="A135" s="4"/>
      <c r="B135" s="15" t="s">
        <v>102</v>
      </c>
      <c r="C135" s="91">
        <f>SUM(D135:O135)</f>
        <v>4715.28</v>
      </c>
      <c r="D135" s="79">
        <v>363.21</v>
      </c>
      <c r="E135" s="79">
        <v>168.23</v>
      </c>
      <c r="F135" s="79">
        <v>261.42</v>
      </c>
      <c r="G135" s="79">
        <v>448.95</v>
      </c>
      <c r="H135" s="79">
        <v>232.89</v>
      </c>
      <c r="I135" s="79">
        <v>452.42</v>
      </c>
      <c r="J135" s="79">
        <v>440.74</v>
      </c>
      <c r="K135" s="79">
        <v>540.15</v>
      </c>
      <c r="L135" s="79">
        <v>325.08</v>
      </c>
      <c r="M135" s="79">
        <v>252.32</v>
      </c>
      <c r="N135" s="79">
        <v>705.66</v>
      </c>
      <c r="O135" s="79">
        <v>524.21</v>
      </c>
    </row>
    <row r="136" spans="1:15" ht="25.5">
      <c r="A136" s="160"/>
      <c r="B136" s="179" t="s">
        <v>140</v>
      </c>
      <c r="C136" s="91">
        <f>SUM(D136:O136)</f>
        <v>262800</v>
      </c>
      <c r="D136" s="79">
        <v>21900</v>
      </c>
      <c r="E136" s="79">
        <v>21900</v>
      </c>
      <c r="F136" s="79">
        <v>21900</v>
      </c>
      <c r="G136" s="79">
        <v>21900</v>
      </c>
      <c r="H136" s="79">
        <v>21900</v>
      </c>
      <c r="I136" s="79">
        <v>21900</v>
      </c>
      <c r="J136" s="79">
        <v>21900</v>
      </c>
      <c r="K136" s="79">
        <v>21900</v>
      </c>
      <c r="L136" s="79">
        <v>21900</v>
      </c>
      <c r="M136" s="79">
        <v>21900</v>
      </c>
      <c r="N136" s="79">
        <v>21900</v>
      </c>
      <c r="O136" s="79">
        <v>21900</v>
      </c>
    </row>
    <row r="137" spans="1:15" ht="31.5">
      <c r="A137" s="9" t="s">
        <v>45</v>
      </c>
      <c r="B137" s="18" t="s">
        <v>46</v>
      </c>
      <c r="C137" s="82">
        <f>SUM(D137:O137)</f>
        <v>102.89999999955762</v>
      </c>
      <c r="D137" s="91">
        <f aca="true" t="shared" si="30" ref="D137:O137">D41-D63</f>
        <v>-9470.829999999958</v>
      </c>
      <c r="E137" s="91">
        <f t="shared" si="30"/>
        <v>-1293.1899999999441</v>
      </c>
      <c r="F137" s="91">
        <f t="shared" si="30"/>
        <v>4165.9700000000885</v>
      </c>
      <c r="G137" s="91">
        <f t="shared" si="30"/>
        <v>906.4699999999721</v>
      </c>
      <c r="H137" s="91">
        <f t="shared" si="30"/>
        <v>-3749.9599999999627</v>
      </c>
      <c r="I137" s="91">
        <f t="shared" si="30"/>
        <v>10212.149999999907</v>
      </c>
      <c r="J137" s="91">
        <f t="shared" si="30"/>
        <v>14763.10999999987</v>
      </c>
      <c r="K137" s="91">
        <f t="shared" si="30"/>
        <v>31107.30999999994</v>
      </c>
      <c r="L137" s="91">
        <f t="shared" si="30"/>
        <v>8513.939999999828</v>
      </c>
      <c r="M137" s="91">
        <f t="shared" si="30"/>
        <v>12730.76999999996</v>
      </c>
      <c r="N137" s="91">
        <f t="shared" si="30"/>
        <v>-18561.309999999998</v>
      </c>
      <c r="O137" s="91">
        <f t="shared" si="30"/>
        <v>-49221.530000000144</v>
      </c>
    </row>
    <row r="138" spans="1:15" ht="15.75">
      <c r="A138" s="3"/>
      <c r="B138" s="106"/>
      <c r="C138" s="26"/>
      <c r="D138" s="105"/>
      <c r="E138" s="105"/>
      <c r="F138" s="105"/>
      <c r="G138" s="105"/>
      <c r="H138" s="105"/>
      <c r="I138" s="105"/>
      <c r="J138" s="105"/>
      <c r="K138" s="105"/>
      <c r="L138" s="105"/>
      <c r="M138" s="105"/>
      <c r="N138" s="105"/>
      <c r="O138" s="105"/>
    </row>
    <row r="139" spans="1:15" ht="15.75">
      <c r="A139" s="3"/>
      <c r="B139" s="106"/>
      <c r="C139" s="26"/>
      <c r="D139" s="105"/>
      <c r="E139" s="105"/>
      <c r="F139" s="105"/>
      <c r="G139" s="105"/>
      <c r="H139" s="105"/>
      <c r="I139" s="105"/>
      <c r="J139" s="105"/>
      <c r="K139" s="105"/>
      <c r="L139" s="105"/>
      <c r="M139" s="105"/>
      <c r="N139" s="105"/>
      <c r="O139" s="105"/>
    </row>
    <row r="140" spans="1:35" s="118" customFormat="1" ht="12.75">
      <c r="A140" s="118" t="s">
        <v>107</v>
      </c>
      <c r="C140" s="487">
        <f>C137+C130</f>
        <v>18924.00999999956</v>
      </c>
      <c r="D140" s="119"/>
      <c r="F140" s="119"/>
      <c r="H140" s="119"/>
      <c r="I140" s="119"/>
      <c r="J140" s="119"/>
      <c r="K140" s="119"/>
      <c r="L140" s="119"/>
      <c r="M140" s="119"/>
      <c r="N140" s="119"/>
      <c r="O140" s="122" t="s">
        <v>108</v>
      </c>
      <c r="Q140" s="119"/>
      <c r="R140" s="119"/>
      <c r="S140" s="119"/>
      <c r="T140" s="119"/>
      <c r="U140" s="119"/>
      <c r="V140" s="119"/>
      <c r="W140" s="119"/>
      <c r="X140" s="119"/>
      <c r="Y140" s="119"/>
      <c r="Z140" s="119"/>
      <c r="AA140" s="120"/>
      <c r="AC140" s="121"/>
      <c r="AD140" s="121"/>
      <c r="AI140" s="123"/>
    </row>
    <row r="141" spans="2:35" ht="12.75">
      <c r="B141"/>
      <c r="C141"/>
      <c r="D141" s="120"/>
      <c r="F141" s="124"/>
      <c r="H141" s="120"/>
      <c r="I141" s="125"/>
      <c r="J141" s="124"/>
      <c r="K141" s="125"/>
      <c r="L141" s="120"/>
      <c r="M141" s="125"/>
      <c r="N141" s="124"/>
      <c r="O141" s="127"/>
      <c r="P141" s="312"/>
      <c r="Q141" s="125"/>
      <c r="R141" s="124"/>
      <c r="S141" s="125"/>
      <c r="T141" s="124"/>
      <c r="U141" s="125"/>
      <c r="V141" s="124"/>
      <c r="W141" s="125"/>
      <c r="X141" s="124"/>
      <c r="Y141" s="125"/>
      <c r="Z141" s="124"/>
      <c r="AA141" s="120"/>
      <c r="AB141" s="124"/>
      <c r="AC141" s="126"/>
      <c r="AD141" s="126"/>
      <c r="AI141" s="128"/>
    </row>
    <row r="142" spans="1:35" ht="12.75">
      <c r="A142" s="129" t="s">
        <v>109</v>
      </c>
      <c r="B142"/>
      <c r="C142"/>
      <c r="D142" s="120"/>
      <c r="F142" s="124"/>
      <c r="H142" s="120"/>
      <c r="I142" s="125"/>
      <c r="J142" s="124"/>
      <c r="K142" s="125"/>
      <c r="L142" s="120"/>
      <c r="M142" s="125"/>
      <c r="N142" s="124"/>
      <c r="O142" s="127"/>
      <c r="P142" s="125"/>
      <c r="Q142" s="125"/>
      <c r="R142" s="124"/>
      <c r="S142" s="125"/>
      <c r="T142" s="124"/>
      <c r="U142" s="125"/>
      <c r="V142" s="124"/>
      <c r="W142" s="125"/>
      <c r="X142" s="124"/>
      <c r="Y142" s="125"/>
      <c r="Z142" s="124"/>
      <c r="AA142" s="120"/>
      <c r="AB142" s="124"/>
      <c r="AC142" s="126"/>
      <c r="AD142" s="126"/>
      <c r="AI142" s="128"/>
    </row>
    <row r="143" spans="1:35" s="129" customFormat="1" ht="12.75">
      <c r="A143" s="130" t="s">
        <v>110</v>
      </c>
      <c r="D143" s="313"/>
      <c r="E143" s="313"/>
      <c r="F143" s="313"/>
      <c r="G143" s="313"/>
      <c r="H143" s="313"/>
      <c r="I143" s="313"/>
      <c r="J143" s="313"/>
      <c r="K143" s="313"/>
      <c r="L143" s="313"/>
      <c r="M143" s="313"/>
      <c r="N143" s="313"/>
      <c r="O143" s="313"/>
      <c r="AA143" s="120"/>
      <c r="AC143" s="126"/>
      <c r="AD143" s="126"/>
      <c r="AH143" s="131"/>
      <c r="AI143" s="132"/>
    </row>
    <row r="146" ht="12.75">
      <c r="A146" s="204"/>
    </row>
  </sheetData>
  <sheetProtection/>
  <mergeCells count="6">
    <mergeCell ref="D4:O4"/>
    <mergeCell ref="C7:G7"/>
    <mergeCell ref="B2:E2"/>
    <mergeCell ref="A4:A5"/>
    <mergeCell ref="B4:B5"/>
    <mergeCell ref="C4:C5"/>
  </mergeCells>
  <printOptions/>
  <pageMargins left="0.15748031496062992" right="0.15748031496062992" top="0.3937007874015748" bottom="0.1968503937007874" header="0" footer="0"/>
  <pageSetup fitToHeight="6"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2:L146"/>
  <sheetViews>
    <sheetView zoomScalePageLayoutView="0" workbookViewId="0" topLeftCell="A109">
      <selection activeCell="H81" sqref="H81"/>
    </sheetView>
  </sheetViews>
  <sheetFormatPr defaultColWidth="9.140625" defaultRowHeight="12.75"/>
  <cols>
    <col min="2" max="2" width="38.57421875" style="1" customWidth="1"/>
    <col min="3" max="4" width="12.57421875" style="310" customWidth="1"/>
    <col min="5" max="5" width="12.28125" style="311" customWidth="1"/>
    <col min="6" max="6" width="12.28125" style="307" customWidth="1"/>
    <col min="7" max="7" width="12.28125" style="265" customWidth="1"/>
    <col min="8" max="8" width="12.28125" style="263" customWidth="1"/>
    <col min="9" max="9" width="14.7109375" style="84" customWidth="1"/>
    <col min="10" max="10" width="10.28125" style="84" customWidth="1"/>
    <col min="11" max="11" width="55.7109375" style="117" customWidth="1"/>
    <col min="12" max="12" width="9.7109375" style="0" bestFit="1" customWidth="1"/>
  </cols>
  <sheetData>
    <row r="2" spans="2:11" ht="20.25">
      <c r="B2" s="513" t="s">
        <v>148</v>
      </c>
      <c r="C2" s="513"/>
      <c r="D2" s="513"/>
      <c r="E2" s="513"/>
      <c r="F2" s="513"/>
      <c r="G2" s="257"/>
      <c r="H2" s="257"/>
      <c r="I2" s="209"/>
      <c r="J2" s="209"/>
      <c r="K2" s="450"/>
    </row>
    <row r="3" spans="1:11" ht="20.25">
      <c r="A3" s="3"/>
      <c r="B3" s="2"/>
      <c r="C3" s="266"/>
      <c r="D3" s="266"/>
      <c r="E3" s="267"/>
      <c r="F3" s="268"/>
      <c r="G3" s="258"/>
      <c r="H3" s="259"/>
      <c r="I3" s="210"/>
      <c r="J3" s="210"/>
      <c r="K3" s="450"/>
    </row>
    <row r="4" spans="1:11" ht="12.75" customHeight="1">
      <c r="A4" s="505" t="s">
        <v>0</v>
      </c>
      <c r="B4" s="507" t="s">
        <v>1</v>
      </c>
      <c r="C4" s="542" t="s">
        <v>144</v>
      </c>
      <c r="D4" s="543"/>
      <c r="E4" s="518" t="s">
        <v>147</v>
      </c>
      <c r="F4" s="519"/>
      <c r="G4" s="522" t="s">
        <v>155</v>
      </c>
      <c r="H4" s="523"/>
      <c r="I4" s="515" t="s">
        <v>156</v>
      </c>
      <c r="J4" s="517" t="s">
        <v>118</v>
      </c>
      <c r="K4" s="516" t="s">
        <v>115</v>
      </c>
    </row>
    <row r="5" spans="1:11" ht="24.75" customHeight="1">
      <c r="A5" s="506"/>
      <c r="B5" s="508"/>
      <c r="C5" s="544"/>
      <c r="D5" s="545"/>
      <c r="E5" s="520"/>
      <c r="F5" s="521"/>
      <c r="G5" s="524"/>
      <c r="H5" s="525"/>
      <c r="I5" s="515"/>
      <c r="J5" s="517"/>
      <c r="K5" s="516"/>
    </row>
    <row r="6" spans="1:11" s="163" customFormat="1" ht="45" customHeight="1">
      <c r="A6" s="161"/>
      <c r="B6" s="188"/>
      <c r="C6" s="269" t="s">
        <v>133</v>
      </c>
      <c r="D6" s="314" t="s">
        <v>139</v>
      </c>
      <c r="E6" s="333" t="s">
        <v>133</v>
      </c>
      <c r="F6" s="334" t="s">
        <v>139</v>
      </c>
      <c r="G6" s="387" t="s">
        <v>133</v>
      </c>
      <c r="H6" s="388" t="s">
        <v>139</v>
      </c>
      <c r="I6" s="202"/>
      <c r="J6" s="162"/>
      <c r="K6" s="451"/>
    </row>
    <row r="7" spans="1:11" ht="31.5">
      <c r="A7" s="5" t="s">
        <v>2</v>
      </c>
      <c r="B7" s="6" t="s">
        <v>3</v>
      </c>
      <c r="C7" s="270"/>
      <c r="D7" s="315"/>
      <c r="E7" s="335"/>
      <c r="F7" s="336"/>
      <c r="G7" s="389"/>
      <c r="H7" s="390"/>
      <c r="I7" s="211"/>
      <c r="J7" s="212"/>
      <c r="K7" s="452"/>
    </row>
    <row r="8" spans="1:11" ht="15.75">
      <c r="A8" s="7"/>
      <c r="B8" s="14" t="s">
        <v>48</v>
      </c>
      <c r="C8" s="271"/>
      <c r="D8" s="271"/>
      <c r="E8" s="337"/>
      <c r="F8" s="338"/>
      <c r="G8" s="391"/>
      <c r="H8" s="392"/>
      <c r="I8" s="203"/>
      <c r="J8" s="159"/>
      <c r="K8" s="453"/>
    </row>
    <row r="9" spans="1:11" ht="14.25">
      <c r="A9" s="9" t="s">
        <v>77</v>
      </c>
      <c r="B9" s="189" t="s">
        <v>79</v>
      </c>
      <c r="C9" s="272">
        <f>C11+C12+C13+C14+C15</f>
        <v>1438441</v>
      </c>
      <c r="D9" s="316">
        <f>D11+D12+D13+D14+D15</f>
        <v>1429882</v>
      </c>
      <c r="E9" s="339">
        <f>E11+E12+E13+E14+E15</f>
        <v>1415728</v>
      </c>
      <c r="F9" s="340">
        <f>F11+F12+F13+F14+F15</f>
        <v>1403381</v>
      </c>
      <c r="G9" s="393">
        <v>1380160</v>
      </c>
      <c r="H9" s="394">
        <v>1414230</v>
      </c>
      <c r="I9" s="213">
        <f>I11+I12+I13+I14+I15</f>
        <v>1409215</v>
      </c>
      <c r="J9" s="214">
        <f>I9/H9*100-100</f>
        <v>-0.35460992907800915</v>
      </c>
      <c r="K9" s="528" t="s">
        <v>197</v>
      </c>
    </row>
    <row r="10" spans="1:11" ht="12.75">
      <c r="A10" s="35"/>
      <c r="B10" s="190" t="s">
        <v>52</v>
      </c>
      <c r="C10" s="273"/>
      <c r="D10" s="274"/>
      <c r="E10" s="341"/>
      <c r="F10" s="342"/>
      <c r="G10" s="395"/>
      <c r="H10" s="396"/>
      <c r="I10" s="215"/>
      <c r="J10" s="216"/>
      <c r="K10" s="529"/>
    </row>
    <row r="11" spans="1:11" ht="31.5">
      <c r="A11" s="35"/>
      <c r="B11" s="41" t="s">
        <v>57</v>
      </c>
      <c r="C11" s="273">
        <f aca="true" t="shared" si="0" ref="C11:I13">C17+C23</f>
        <v>200694</v>
      </c>
      <c r="D11" s="274">
        <f t="shared" si="0"/>
        <v>205086</v>
      </c>
      <c r="E11" s="343">
        <f t="shared" si="0"/>
        <v>200808</v>
      </c>
      <c r="F11" s="344">
        <f t="shared" si="0"/>
        <v>207663</v>
      </c>
      <c r="G11" s="397">
        <v>206135</v>
      </c>
      <c r="H11" s="398">
        <v>205803</v>
      </c>
      <c r="I11" s="217">
        <f>I17+I23</f>
        <v>208176</v>
      </c>
      <c r="J11" s="216">
        <f aca="true" t="shared" si="1" ref="J11:J73">I11/H11*100-100</f>
        <v>1.153044416262162</v>
      </c>
      <c r="K11" s="529"/>
    </row>
    <row r="12" spans="1:11" ht="31.5">
      <c r="A12" s="35"/>
      <c r="B12" s="41" t="s">
        <v>58</v>
      </c>
      <c r="C12" s="273">
        <f t="shared" si="0"/>
        <v>801975</v>
      </c>
      <c r="D12" s="274">
        <f t="shared" si="0"/>
        <v>791103</v>
      </c>
      <c r="E12" s="343">
        <f t="shared" si="0"/>
        <v>787466</v>
      </c>
      <c r="F12" s="344">
        <f t="shared" si="0"/>
        <v>768315</v>
      </c>
      <c r="G12" s="397">
        <v>756006</v>
      </c>
      <c r="H12" s="398">
        <v>774689</v>
      </c>
      <c r="I12" s="217">
        <f t="shared" si="0"/>
        <v>768443</v>
      </c>
      <c r="J12" s="216">
        <f t="shared" si="1"/>
        <v>-0.8062590278163242</v>
      </c>
      <c r="K12" s="529"/>
    </row>
    <row r="13" spans="1:11" ht="15.75">
      <c r="A13" s="35"/>
      <c r="B13" s="41" t="s">
        <v>50</v>
      </c>
      <c r="C13" s="274">
        <f t="shared" si="0"/>
        <v>395939</v>
      </c>
      <c r="D13" s="274">
        <f t="shared" si="0"/>
        <v>393077</v>
      </c>
      <c r="E13" s="343">
        <f t="shared" si="0"/>
        <v>388925</v>
      </c>
      <c r="F13" s="344">
        <f t="shared" si="0"/>
        <v>390246</v>
      </c>
      <c r="G13" s="397">
        <v>381615</v>
      </c>
      <c r="H13" s="398">
        <v>398870</v>
      </c>
      <c r="I13" s="217">
        <f t="shared" si="0"/>
        <v>396670</v>
      </c>
      <c r="J13" s="216">
        <f t="shared" si="1"/>
        <v>-0.551558151778778</v>
      </c>
      <c r="K13" s="529"/>
    </row>
    <row r="14" spans="1:11" ht="15.75">
      <c r="A14" s="35"/>
      <c r="B14" s="41" t="s">
        <v>59</v>
      </c>
      <c r="C14" s="274">
        <f aca="true" t="shared" si="2" ref="C14:I15">C20</f>
        <v>32494</v>
      </c>
      <c r="D14" s="274">
        <f t="shared" si="2"/>
        <v>33639</v>
      </c>
      <c r="E14" s="343">
        <f t="shared" si="2"/>
        <v>31857</v>
      </c>
      <c r="F14" s="344">
        <f t="shared" si="2"/>
        <v>30908</v>
      </c>
      <c r="G14" s="397">
        <v>30735</v>
      </c>
      <c r="H14" s="398">
        <v>30182</v>
      </c>
      <c r="I14" s="217">
        <f t="shared" si="2"/>
        <v>30015</v>
      </c>
      <c r="J14" s="216">
        <f t="shared" si="1"/>
        <v>-0.5533099198197533</v>
      </c>
      <c r="K14" s="529"/>
    </row>
    <row r="15" spans="1:11" ht="15.75">
      <c r="A15" s="75"/>
      <c r="B15" s="76" t="s">
        <v>60</v>
      </c>
      <c r="C15" s="275">
        <f t="shared" si="2"/>
        <v>7339</v>
      </c>
      <c r="D15" s="317">
        <f t="shared" si="2"/>
        <v>6977</v>
      </c>
      <c r="E15" s="343">
        <f t="shared" si="2"/>
        <v>6672</v>
      </c>
      <c r="F15" s="344">
        <f t="shared" si="2"/>
        <v>6249</v>
      </c>
      <c r="G15" s="397">
        <v>5669</v>
      </c>
      <c r="H15" s="398">
        <v>4686</v>
      </c>
      <c r="I15" s="217">
        <f t="shared" si="2"/>
        <v>5911</v>
      </c>
      <c r="J15" s="216">
        <f t="shared" si="1"/>
        <v>26.14169867690994</v>
      </c>
      <c r="K15" s="529"/>
    </row>
    <row r="16" spans="1:11" ht="13.5">
      <c r="A16" s="42"/>
      <c r="B16" s="191" t="s">
        <v>49</v>
      </c>
      <c r="C16" s="276">
        <f>SUM(C17:C21)</f>
        <v>1198575</v>
      </c>
      <c r="D16" s="318">
        <f>SUM(D17:D21)</f>
        <v>1187512</v>
      </c>
      <c r="E16" s="345">
        <f>SUM(E17:E21)</f>
        <v>1178237</v>
      </c>
      <c r="F16" s="346">
        <f>SUM(F17:F21)</f>
        <v>1161038</v>
      </c>
      <c r="G16" s="399">
        <v>1137354</v>
      </c>
      <c r="H16" s="400">
        <v>1153473</v>
      </c>
      <c r="I16" s="218">
        <f>SUM(I17:I21)</f>
        <v>1149230</v>
      </c>
      <c r="J16" s="219">
        <f t="shared" si="1"/>
        <v>-0.3678456279427422</v>
      </c>
      <c r="K16" s="529"/>
    </row>
    <row r="17" spans="1:11" ht="31.5">
      <c r="A17" s="45"/>
      <c r="B17" s="192" t="s">
        <v>57</v>
      </c>
      <c r="C17" s="277">
        <v>163342</v>
      </c>
      <c r="D17" s="319">
        <v>168324</v>
      </c>
      <c r="E17" s="347">
        <v>163826</v>
      </c>
      <c r="F17" s="348">
        <v>170191</v>
      </c>
      <c r="G17" s="401">
        <v>167582</v>
      </c>
      <c r="H17" s="402">
        <v>164871</v>
      </c>
      <c r="I17" s="220">
        <f>'pa mēnešiem'!C17</f>
        <v>166865</v>
      </c>
      <c r="J17" s="221">
        <f t="shared" si="1"/>
        <v>1.2094304031636796</v>
      </c>
      <c r="K17" s="529"/>
    </row>
    <row r="18" spans="1:11" ht="31.5">
      <c r="A18" s="50"/>
      <c r="B18" s="192" t="s">
        <v>58</v>
      </c>
      <c r="C18" s="277">
        <v>676720</v>
      </c>
      <c r="D18" s="319">
        <v>664237</v>
      </c>
      <c r="E18" s="347">
        <v>663451</v>
      </c>
      <c r="F18" s="348">
        <v>643354</v>
      </c>
      <c r="G18" s="401">
        <v>630688</v>
      </c>
      <c r="H18" s="402">
        <v>638753</v>
      </c>
      <c r="I18" s="220">
        <f>'pa mēnešiem'!C18</f>
        <v>634277</v>
      </c>
      <c r="J18" s="221">
        <f t="shared" si="1"/>
        <v>-0.7007403487733086</v>
      </c>
      <c r="K18" s="529"/>
    </row>
    <row r="19" spans="1:11" ht="15.75">
      <c r="A19" s="50"/>
      <c r="B19" s="193" t="s">
        <v>50</v>
      </c>
      <c r="C19" s="278">
        <v>318680</v>
      </c>
      <c r="D19" s="320">
        <v>314335</v>
      </c>
      <c r="E19" s="347">
        <v>312431</v>
      </c>
      <c r="F19" s="348">
        <v>310336</v>
      </c>
      <c r="G19" s="401">
        <v>302680</v>
      </c>
      <c r="H19" s="402">
        <v>314981</v>
      </c>
      <c r="I19" s="220">
        <f>'pa mēnešiem'!C19</f>
        <v>312162</v>
      </c>
      <c r="J19" s="221">
        <f t="shared" si="1"/>
        <v>-0.8949746175166098</v>
      </c>
      <c r="K19" s="529"/>
    </row>
    <row r="20" spans="1:11" ht="15.75">
      <c r="A20" s="50"/>
      <c r="B20" s="193" t="s">
        <v>116</v>
      </c>
      <c r="C20" s="278">
        <v>32494</v>
      </c>
      <c r="D20" s="320">
        <v>33639</v>
      </c>
      <c r="E20" s="347">
        <v>31857</v>
      </c>
      <c r="F20" s="348">
        <v>30908</v>
      </c>
      <c r="G20" s="401">
        <v>30735</v>
      </c>
      <c r="H20" s="402">
        <v>30182</v>
      </c>
      <c r="I20" s="220">
        <f>'pa mēnešiem'!C20</f>
        <v>30015</v>
      </c>
      <c r="J20" s="221">
        <f t="shared" si="1"/>
        <v>-0.5533099198197533</v>
      </c>
      <c r="K20" s="530"/>
    </row>
    <row r="21" spans="1:11" ht="15.75">
      <c r="A21" s="52"/>
      <c r="B21" s="194" t="s">
        <v>60</v>
      </c>
      <c r="C21" s="279">
        <v>7339</v>
      </c>
      <c r="D21" s="321">
        <v>6977</v>
      </c>
      <c r="E21" s="349">
        <v>6672</v>
      </c>
      <c r="F21" s="350">
        <v>6249</v>
      </c>
      <c r="G21" s="403">
        <v>5669</v>
      </c>
      <c r="H21" s="404">
        <v>4686</v>
      </c>
      <c r="I21" s="220">
        <f>'pa mēnešiem'!C21</f>
        <v>5911</v>
      </c>
      <c r="J21" s="222">
        <f t="shared" si="1"/>
        <v>26.14169867690994</v>
      </c>
      <c r="K21" s="454"/>
    </row>
    <row r="22" spans="1:11" ht="24.75">
      <c r="A22" s="42"/>
      <c r="B22" s="191" t="s">
        <v>53</v>
      </c>
      <c r="C22" s="276">
        <f>SUM(C23:C25)</f>
        <v>239866</v>
      </c>
      <c r="D22" s="318">
        <f>SUM(D23:D25)</f>
        <v>242370</v>
      </c>
      <c r="E22" s="345">
        <f>SUM(E23:E25)</f>
        <v>237491</v>
      </c>
      <c r="F22" s="346">
        <f>SUM(F23:F25)</f>
        <v>242343</v>
      </c>
      <c r="G22" s="399">
        <v>242806</v>
      </c>
      <c r="H22" s="400">
        <v>260757</v>
      </c>
      <c r="I22" s="218">
        <f>SUM(I23:I25)</f>
        <v>259985</v>
      </c>
      <c r="J22" s="219">
        <f t="shared" si="1"/>
        <v>-0.29606108369094386</v>
      </c>
      <c r="K22" s="528" t="s">
        <v>198</v>
      </c>
    </row>
    <row r="23" spans="1:11" ht="31.5">
      <c r="A23" s="45"/>
      <c r="B23" s="192" t="s">
        <v>57</v>
      </c>
      <c r="C23" s="277">
        <v>37352</v>
      </c>
      <c r="D23" s="319">
        <v>36762</v>
      </c>
      <c r="E23" s="347">
        <v>36982</v>
      </c>
      <c r="F23" s="348">
        <v>37472</v>
      </c>
      <c r="G23" s="401">
        <v>38553</v>
      </c>
      <c r="H23" s="402">
        <v>40932</v>
      </c>
      <c r="I23" s="220">
        <f>'pa mēnešiem'!C23</f>
        <v>41311</v>
      </c>
      <c r="J23" s="221">
        <f t="shared" si="1"/>
        <v>0.9259259259259238</v>
      </c>
      <c r="K23" s="529"/>
    </row>
    <row r="24" spans="1:11" ht="31.5">
      <c r="A24" s="50"/>
      <c r="B24" s="192" t="s">
        <v>58</v>
      </c>
      <c r="C24" s="277">
        <v>125255</v>
      </c>
      <c r="D24" s="319">
        <v>126866</v>
      </c>
      <c r="E24" s="347">
        <v>124015</v>
      </c>
      <c r="F24" s="348">
        <v>124961</v>
      </c>
      <c r="G24" s="401">
        <v>125318</v>
      </c>
      <c r="H24" s="402">
        <v>135936</v>
      </c>
      <c r="I24" s="220">
        <f>'pa mēnešiem'!C24</f>
        <v>134166</v>
      </c>
      <c r="J24" s="221">
        <f t="shared" si="1"/>
        <v>-1.3020833333333428</v>
      </c>
      <c r="K24" s="529"/>
    </row>
    <row r="25" spans="1:11" ht="16.5" thickBot="1">
      <c r="A25" s="56"/>
      <c r="B25" s="195" t="s">
        <v>50</v>
      </c>
      <c r="C25" s="280">
        <v>77259</v>
      </c>
      <c r="D25" s="322">
        <v>78742</v>
      </c>
      <c r="E25" s="351">
        <v>76494</v>
      </c>
      <c r="F25" s="352">
        <v>79910</v>
      </c>
      <c r="G25" s="405">
        <v>78935</v>
      </c>
      <c r="H25" s="406">
        <v>83889</v>
      </c>
      <c r="I25" s="223">
        <f>'pa mēnešiem'!C25</f>
        <v>84508</v>
      </c>
      <c r="J25" s="224">
        <f t="shared" si="1"/>
        <v>0.737879817377717</v>
      </c>
      <c r="K25" s="530"/>
    </row>
    <row r="26" spans="1:11" ht="15" thickTop="1">
      <c r="A26" s="94" t="s">
        <v>78</v>
      </c>
      <c r="B26" s="196" t="s">
        <v>54</v>
      </c>
      <c r="C26" s="281">
        <f>C27+C33</f>
        <v>5088774.100000001</v>
      </c>
      <c r="D26" s="323">
        <f>D27+D33</f>
        <v>5172112.4</v>
      </c>
      <c r="E26" s="353">
        <f>E27+E33</f>
        <v>5144931.6</v>
      </c>
      <c r="F26" s="354">
        <f>F27+F33</f>
        <v>5127985.4</v>
      </c>
      <c r="G26" s="407">
        <v>5153730.9</v>
      </c>
      <c r="H26" s="408">
        <v>5096764.3</v>
      </c>
      <c r="I26" s="225">
        <f>I27+I33</f>
        <v>5112513.800000001</v>
      </c>
      <c r="J26" s="226">
        <f t="shared" si="1"/>
        <v>0.3090097770462137</v>
      </c>
      <c r="K26" s="455"/>
    </row>
    <row r="27" spans="1:11" ht="13.5">
      <c r="A27" s="42"/>
      <c r="B27" s="191" t="s">
        <v>56</v>
      </c>
      <c r="C27" s="282">
        <f>SUM(C28:C32)</f>
        <v>4949143.2</v>
      </c>
      <c r="D27" s="324">
        <f>SUM(D28:D32)</f>
        <v>5016347.800000001</v>
      </c>
      <c r="E27" s="355">
        <f>SUM(E28:E32)</f>
        <v>5000213.8</v>
      </c>
      <c r="F27" s="356">
        <f>SUM(F28:F32)</f>
        <v>4966575.600000001</v>
      </c>
      <c r="G27" s="409">
        <v>4989571</v>
      </c>
      <c r="H27" s="410">
        <v>4942912.2</v>
      </c>
      <c r="I27" s="227">
        <f>SUM(I28:I32)</f>
        <v>4956688.9</v>
      </c>
      <c r="J27" s="228">
        <f t="shared" si="1"/>
        <v>0.2787162596171555</v>
      </c>
      <c r="K27" s="456"/>
    </row>
    <row r="28" spans="1:11" ht="31.5">
      <c r="A28" s="50"/>
      <c r="B28" s="192" t="s">
        <v>57</v>
      </c>
      <c r="C28" s="283">
        <v>823955.8</v>
      </c>
      <c r="D28" s="325">
        <v>819116.4</v>
      </c>
      <c r="E28" s="357">
        <v>816606.8</v>
      </c>
      <c r="F28" s="358">
        <v>805979.1</v>
      </c>
      <c r="G28" s="411">
        <v>815667</v>
      </c>
      <c r="H28" s="412">
        <v>802609.7</v>
      </c>
      <c r="I28" s="229">
        <f>'pa mēnešiem'!C28</f>
        <v>809901.9999999999</v>
      </c>
      <c r="J28" s="230">
        <f t="shared" si="1"/>
        <v>0.9085736192821798</v>
      </c>
      <c r="K28" s="537" t="s">
        <v>149</v>
      </c>
    </row>
    <row r="29" spans="1:11" ht="31.5">
      <c r="A29" s="50"/>
      <c r="B29" s="192" t="s">
        <v>58</v>
      </c>
      <c r="C29" s="283">
        <v>1945043.9</v>
      </c>
      <c r="D29" s="325">
        <v>1998055.8</v>
      </c>
      <c r="E29" s="357">
        <v>1986755.2</v>
      </c>
      <c r="F29" s="358">
        <v>1973824</v>
      </c>
      <c r="G29" s="411">
        <v>1975965.9</v>
      </c>
      <c r="H29" s="412">
        <v>1969144.2</v>
      </c>
      <c r="I29" s="229">
        <f>'pa mēnešiem'!C29</f>
        <v>1967355.6999999997</v>
      </c>
      <c r="J29" s="230">
        <f t="shared" si="1"/>
        <v>-0.09082625843248593</v>
      </c>
      <c r="K29" s="538"/>
    </row>
    <row r="30" spans="1:11" ht="15.75">
      <c r="A30" s="50"/>
      <c r="B30" s="193" t="s">
        <v>50</v>
      </c>
      <c r="C30" s="284">
        <v>2032312.5</v>
      </c>
      <c r="D30" s="326">
        <v>2049427.2</v>
      </c>
      <c r="E30" s="357">
        <v>2051858.6</v>
      </c>
      <c r="F30" s="358">
        <v>2043223.3</v>
      </c>
      <c r="G30" s="411">
        <v>2052944.9</v>
      </c>
      <c r="H30" s="412">
        <v>2044616.7</v>
      </c>
      <c r="I30" s="229">
        <f>'pa mēnešiem'!C30</f>
        <v>2052467.5999999999</v>
      </c>
      <c r="J30" s="230">
        <f t="shared" si="1"/>
        <v>0.3839790607207618</v>
      </c>
      <c r="K30" s="539"/>
    </row>
    <row r="31" spans="1:11" ht="31.5">
      <c r="A31" s="50"/>
      <c r="B31" s="193" t="s">
        <v>51</v>
      </c>
      <c r="C31" s="284">
        <v>133183</v>
      </c>
      <c r="D31" s="326">
        <v>132622.4</v>
      </c>
      <c r="E31" s="357">
        <v>132793.2</v>
      </c>
      <c r="F31" s="358">
        <v>131427.2</v>
      </c>
      <c r="G31" s="411">
        <v>132793.2</v>
      </c>
      <c r="H31" s="412">
        <v>113677.6</v>
      </c>
      <c r="I31" s="229">
        <f>'pa mēnešiem'!C31</f>
        <v>113293.2</v>
      </c>
      <c r="J31" s="230">
        <f t="shared" si="1"/>
        <v>-0.3381492923847844</v>
      </c>
      <c r="K31" s="457"/>
    </row>
    <row r="32" spans="1:11" ht="15.75">
      <c r="A32" s="52"/>
      <c r="B32" s="197" t="s">
        <v>60</v>
      </c>
      <c r="C32" s="285">
        <v>14648</v>
      </c>
      <c r="D32" s="327">
        <v>17126</v>
      </c>
      <c r="E32" s="359">
        <v>12200</v>
      </c>
      <c r="F32" s="360">
        <v>12122</v>
      </c>
      <c r="G32" s="413">
        <v>12200</v>
      </c>
      <c r="H32" s="414">
        <v>12864</v>
      </c>
      <c r="I32" s="229">
        <f>'pa mēnešiem'!C32</f>
        <v>13670.400000000001</v>
      </c>
      <c r="J32" s="231">
        <f t="shared" si="1"/>
        <v>6.268656716417922</v>
      </c>
      <c r="K32" s="458"/>
    </row>
    <row r="33" spans="1:11" ht="13.5">
      <c r="A33" s="42"/>
      <c r="B33" s="191" t="s">
        <v>55</v>
      </c>
      <c r="C33" s="282">
        <f>SUM(C34:C38)</f>
        <v>139630.90000000002</v>
      </c>
      <c r="D33" s="324">
        <v>155764.6</v>
      </c>
      <c r="E33" s="355">
        <v>144717.8</v>
      </c>
      <c r="F33" s="356">
        <v>161409.8</v>
      </c>
      <c r="G33" s="409">
        <v>164159.9</v>
      </c>
      <c r="H33" s="410">
        <v>153852.1</v>
      </c>
      <c r="I33" s="227">
        <f>SUM(I34:I38)</f>
        <v>155824.89999999997</v>
      </c>
      <c r="J33" s="228">
        <f t="shared" si="1"/>
        <v>1.2822704402474727</v>
      </c>
      <c r="K33" s="534" t="s">
        <v>141</v>
      </c>
    </row>
    <row r="34" spans="1:11" s="84" customFormat="1" ht="31.5">
      <c r="A34" s="50"/>
      <c r="B34" s="192" t="s">
        <v>57</v>
      </c>
      <c r="C34" s="283">
        <v>17075.8</v>
      </c>
      <c r="D34" s="325">
        <v>17955.6</v>
      </c>
      <c r="E34" s="357">
        <v>18070.1</v>
      </c>
      <c r="F34" s="358">
        <v>30464.9</v>
      </c>
      <c r="G34" s="411">
        <v>30769.6</v>
      </c>
      <c r="H34" s="412">
        <v>27850</v>
      </c>
      <c r="I34" s="229">
        <f>'pa mēnešiem'!C34</f>
        <v>28605.8</v>
      </c>
      <c r="J34" s="230">
        <f t="shared" si="1"/>
        <v>2.7138240574506227</v>
      </c>
      <c r="K34" s="535"/>
    </row>
    <row r="35" spans="1:11" ht="31.5">
      <c r="A35" s="50"/>
      <c r="B35" s="192" t="s">
        <v>58</v>
      </c>
      <c r="C35" s="283">
        <v>70658.9</v>
      </c>
      <c r="D35" s="325">
        <v>74909.3</v>
      </c>
      <c r="E35" s="357">
        <v>72551.8</v>
      </c>
      <c r="F35" s="358">
        <v>72343.8</v>
      </c>
      <c r="G35" s="411">
        <v>73627.2</v>
      </c>
      <c r="H35" s="412">
        <v>72387.1</v>
      </c>
      <c r="I35" s="229">
        <f>'pa mēnešiem'!C35</f>
        <v>73213.4</v>
      </c>
      <c r="J35" s="230">
        <f t="shared" si="1"/>
        <v>1.1415017316621174</v>
      </c>
      <c r="K35" s="535"/>
    </row>
    <row r="36" spans="1:11" ht="15.75">
      <c r="A36" s="50"/>
      <c r="B36" s="193" t="s">
        <v>50</v>
      </c>
      <c r="C36" s="284">
        <v>44666.4</v>
      </c>
      <c r="D36" s="326">
        <v>51437.2</v>
      </c>
      <c r="E36" s="357">
        <v>47192.7</v>
      </c>
      <c r="F36" s="358">
        <v>50185.7</v>
      </c>
      <c r="G36" s="411">
        <v>51777.7</v>
      </c>
      <c r="H36" s="412">
        <v>48588.3</v>
      </c>
      <c r="I36" s="229">
        <f>'pa mēnešiem'!C36</f>
        <v>50070.399999999994</v>
      </c>
      <c r="J36" s="230">
        <f t="shared" si="1"/>
        <v>3.0503228143400634</v>
      </c>
      <c r="K36" s="535"/>
    </row>
    <row r="37" spans="1:11" ht="31.5">
      <c r="A37" s="50"/>
      <c r="B37" s="193" t="s">
        <v>51</v>
      </c>
      <c r="C37" s="284">
        <v>6840.6</v>
      </c>
      <c r="D37" s="326">
        <v>7898.1</v>
      </c>
      <c r="E37" s="357">
        <v>6659.2</v>
      </c>
      <c r="F37" s="358">
        <v>8072.7</v>
      </c>
      <c r="G37" s="411">
        <v>7985.4</v>
      </c>
      <c r="H37" s="412">
        <v>4788.1</v>
      </c>
      <c r="I37" s="229">
        <f>'pa mēnešiem'!C37</f>
        <v>3935.3000000000006</v>
      </c>
      <c r="J37" s="230">
        <f t="shared" si="1"/>
        <v>-17.810822664522448</v>
      </c>
      <c r="K37" s="535"/>
    </row>
    <row r="38" spans="1:11" ht="16.5" thickBot="1">
      <c r="A38" s="56"/>
      <c r="B38" s="195" t="s">
        <v>60</v>
      </c>
      <c r="C38" s="286">
        <v>389.2</v>
      </c>
      <c r="D38" s="328">
        <v>3564.4</v>
      </c>
      <c r="E38" s="361">
        <v>244</v>
      </c>
      <c r="F38" s="362">
        <v>342.7</v>
      </c>
      <c r="G38" s="415">
        <v>0</v>
      </c>
      <c r="H38" s="416">
        <v>238.6</v>
      </c>
      <c r="I38" s="232">
        <v>0</v>
      </c>
      <c r="J38" s="224">
        <f t="shared" si="1"/>
        <v>-100</v>
      </c>
      <c r="K38" s="536"/>
    </row>
    <row r="39" spans="1:11" ht="16.5" thickTop="1">
      <c r="A39" s="63"/>
      <c r="B39" s="93" t="s">
        <v>5</v>
      </c>
      <c r="C39" s="287"/>
      <c r="D39" s="287"/>
      <c r="E39" s="363"/>
      <c r="F39" s="364"/>
      <c r="G39" s="417"/>
      <c r="H39" s="418"/>
      <c r="I39" s="233"/>
      <c r="J39" s="234"/>
      <c r="K39" s="459"/>
    </row>
    <row r="40" spans="1:11" ht="15.75">
      <c r="A40" s="7"/>
      <c r="B40" s="14" t="s">
        <v>6</v>
      </c>
      <c r="C40" s="288"/>
      <c r="D40" s="288"/>
      <c r="E40" s="365"/>
      <c r="F40" s="366"/>
      <c r="G40" s="419"/>
      <c r="H40" s="420"/>
      <c r="I40" s="235"/>
      <c r="J40" s="236"/>
      <c r="K40" s="453"/>
    </row>
    <row r="41" spans="1:11" ht="12.75">
      <c r="A41" s="85" t="s">
        <v>7</v>
      </c>
      <c r="B41" s="86" t="s">
        <v>75</v>
      </c>
      <c r="C41" s="289">
        <f>C43+C49+C56</f>
        <v>4639373.42</v>
      </c>
      <c r="D41" s="289">
        <f>D43+D49+D56</f>
        <v>4589741.91</v>
      </c>
      <c r="E41" s="367">
        <f>E43+E49+E56</f>
        <v>4756871.32</v>
      </c>
      <c r="F41" s="368">
        <f>F43+F49+F56</f>
        <v>4801765.66</v>
      </c>
      <c r="G41" s="421">
        <v>4927729.02</v>
      </c>
      <c r="H41" s="422">
        <v>4954398.58</v>
      </c>
      <c r="I41" s="237">
        <f>I43+I49+I56</f>
        <v>5066702.829999999</v>
      </c>
      <c r="J41" s="238">
        <f t="shared" si="1"/>
        <v>2.2667584811070896</v>
      </c>
      <c r="K41" s="460"/>
    </row>
    <row r="42" spans="1:11" ht="31.5">
      <c r="A42" s="7"/>
      <c r="B42" s="14" t="s">
        <v>4</v>
      </c>
      <c r="C42" s="290"/>
      <c r="D42" s="290"/>
      <c r="E42" s="369"/>
      <c r="F42" s="370"/>
      <c r="G42" s="423"/>
      <c r="H42" s="424"/>
      <c r="I42" s="239"/>
      <c r="J42" s="236"/>
      <c r="K42" s="110"/>
    </row>
    <row r="43" spans="1:11" ht="15.75">
      <c r="A43" s="88" t="s">
        <v>63</v>
      </c>
      <c r="B43" s="89" t="s">
        <v>120</v>
      </c>
      <c r="C43" s="292">
        <f>SUM(C44:C48)</f>
        <v>1946621.7499999998</v>
      </c>
      <c r="D43" s="292">
        <f>SUM(D44:D48)</f>
        <v>1922866.8000000003</v>
      </c>
      <c r="E43" s="371">
        <f>SUM(E44:E48)</f>
        <v>1921333.62</v>
      </c>
      <c r="F43" s="372">
        <f>SUM(F44:F48)</f>
        <v>1869999.51</v>
      </c>
      <c r="G43" s="425">
        <v>1819553.47</v>
      </c>
      <c r="H43" s="426">
        <v>1884768.25</v>
      </c>
      <c r="I43" s="240">
        <f>SUM(I44:I48)</f>
        <v>1881206.6099999996</v>
      </c>
      <c r="J43" s="241">
        <f t="shared" si="1"/>
        <v>-0.18896965183917303</v>
      </c>
      <c r="K43" s="531" t="s">
        <v>119</v>
      </c>
    </row>
    <row r="44" spans="1:11" ht="31.5">
      <c r="A44" s="7"/>
      <c r="B44" s="14" t="s">
        <v>66</v>
      </c>
      <c r="C44" s="290">
        <v>141948.36</v>
      </c>
      <c r="D44" s="290">
        <v>149494.66</v>
      </c>
      <c r="E44" s="369">
        <v>145463.41</v>
      </c>
      <c r="F44" s="370">
        <v>148546.43</v>
      </c>
      <c r="G44" s="423">
        <v>147461.66</v>
      </c>
      <c r="H44" s="424">
        <v>149241.06</v>
      </c>
      <c r="I44" s="239">
        <f>'pa mēnešiem'!C44</f>
        <v>148996.91999999998</v>
      </c>
      <c r="J44" s="236">
        <f t="shared" si="1"/>
        <v>-0.16358768826756886</v>
      </c>
      <c r="K44" s="532"/>
    </row>
    <row r="45" spans="1:11" ht="31.5">
      <c r="A45" s="7"/>
      <c r="B45" s="14" t="s">
        <v>67</v>
      </c>
      <c r="C45" s="290">
        <v>628906.1</v>
      </c>
      <c r="D45" s="290">
        <v>614767.79</v>
      </c>
      <c r="E45" s="369">
        <v>617009.43</v>
      </c>
      <c r="F45" s="370">
        <v>599936.92</v>
      </c>
      <c r="G45" s="423">
        <v>585015.2</v>
      </c>
      <c r="H45" s="424">
        <v>596491.73</v>
      </c>
      <c r="I45" s="239">
        <f>'pa mēnešiem'!C45</f>
        <v>596416.72</v>
      </c>
      <c r="J45" s="236">
        <f t="shared" si="1"/>
        <v>-0.012575195300698283</v>
      </c>
      <c r="K45" s="532"/>
    </row>
    <row r="46" spans="1:11" ht="15.75">
      <c r="A46" s="7"/>
      <c r="B46" s="14" t="s">
        <v>61</v>
      </c>
      <c r="C46" s="290">
        <v>1069664.14</v>
      </c>
      <c r="D46" s="290">
        <v>1051428.38</v>
      </c>
      <c r="E46" s="369">
        <v>1056016.78</v>
      </c>
      <c r="F46" s="370">
        <v>1024047.56</v>
      </c>
      <c r="G46" s="423">
        <v>996054.69</v>
      </c>
      <c r="H46" s="424">
        <v>1046855.96</v>
      </c>
      <c r="I46" s="239">
        <f>'pa mēnešiem'!C46</f>
        <v>1043977.7499999999</v>
      </c>
      <c r="J46" s="236">
        <f t="shared" si="1"/>
        <v>-0.2749384929709038</v>
      </c>
      <c r="K46" s="532"/>
    </row>
    <row r="47" spans="1:11" ht="15.75">
      <c r="A47" s="7"/>
      <c r="B47" s="14" t="s">
        <v>68</v>
      </c>
      <c r="C47" s="290">
        <v>84013.44</v>
      </c>
      <c r="D47" s="290">
        <v>90937.87</v>
      </c>
      <c r="E47" s="369">
        <v>82828</v>
      </c>
      <c r="F47" s="370">
        <v>85194.64</v>
      </c>
      <c r="G47" s="423">
        <v>80125.3</v>
      </c>
      <c r="H47" s="424">
        <v>78105.54</v>
      </c>
      <c r="I47" s="239">
        <f>'pa mēnešiem'!C47</f>
        <v>78197.75999999998</v>
      </c>
      <c r="J47" s="236">
        <f t="shared" si="1"/>
        <v>0.1180710100717306</v>
      </c>
      <c r="K47" s="532"/>
    </row>
    <row r="48" spans="1:11" ht="15.75">
      <c r="A48" s="7"/>
      <c r="B48" s="14" t="s">
        <v>62</v>
      </c>
      <c r="C48" s="290">
        <v>22089.71</v>
      </c>
      <c r="D48" s="290">
        <v>16238.1</v>
      </c>
      <c r="E48" s="369">
        <v>20016</v>
      </c>
      <c r="F48" s="370">
        <v>12273.96</v>
      </c>
      <c r="G48" s="423">
        <v>10896.62</v>
      </c>
      <c r="H48" s="424">
        <v>14073.96</v>
      </c>
      <c r="I48" s="239">
        <f>'pa mēnešiem'!C48</f>
        <v>13617.460000000001</v>
      </c>
      <c r="J48" s="236">
        <f t="shared" si="1"/>
        <v>-3.243578921639667</v>
      </c>
      <c r="K48" s="533"/>
    </row>
    <row r="49" spans="1:11" ht="15.75">
      <c r="A49" s="88" t="s">
        <v>65</v>
      </c>
      <c r="B49" s="89" t="s">
        <v>5</v>
      </c>
      <c r="C49" s="292">
        <f>SUM(C50:C55)</f>
        <v>108386.04000000001</v>
      </c>
      <c r="D49" s="292">
        <f>SUM(D50:D55)</f>
        <v>111057.94000000002</v>
      </c>
      <c r="E49" s="371">
        <f>SUM(E50:E55)</f>
        <v>115511.12000000001</v>
      </c>
      <c r="F49" s="372">
        <f>SUM(F50:F55)</f>
        <v>113684.55</v>
      </c>
      <c r="G49" s="425">
        <v>114464.6</v>
      </c>
      <c r="H49" s="426">
        <v>108736.83</v>
      </c>
      <c r="I49" s="240">
        <f>SUM(I50:I55)</f>
        <v>112715.95999999998</v>
      </c>
      <c r="J49" s="241">
        <f t="shared" si="1"/>
        <v>3.6594132825096892</v>
      </c>
      <c r="K49" s="461"/>
    </row>
    <row r="50" spans="1:11" ht="38.25">
      <c r="A50" s="30"/>
      <c r="B50" s="198" t="s">
        <v>76</v>
      </c>
      <c r="C50" s="293">
        <v>93433.1</v>
      </c>
      <c r="D50" s="299">
        <v>95128.05</v>
      </c>
      <c r="E50" s="369">
        <v>97658.3</v>
      </c>
      <c r="F50" s="370">
        <v>95966.96</v>
      </c>
      <c r="G50" s="423">
        <v>95414.49</v>
      </c>
      <c r="H50" s="424">
        <v>93903.35</v>
      </c>
      <c r="I50" s="239">
        <f>'pa mēnešiem'!C50</f>
        <v>97604.84999999999</v>
      </c>
      <c r="J50" s="236">
        <f t="shared" si="1"/>
        <v>3.941818902094525</v>
      </c>
      <c r="K50" s="460"/>
    </row>
    <row r="51" spans="1:11" ht="51" customHeight="1">
      <c r="A51" s="30"/>
      <c r="B51" s="199" t="s">
        <v>69</v>
      </c>
      <c r="C51" s="291">
        <v>5085.31</v>
      </c>
      <c r="D51" s="290">
        <v>3359.14</v>
      </c>
      <c r="E51" s="369">
        <v>5136.16</v>
      </c>
      <c r="F51" s="370">
        <v>5606.33</v>
      </c>
      <c r="G51" s="423">
        <v>6166.96</v>
      </c>
      <c r="H51" s="424">
        <v>3173.36</v>
      </c>
      <c r="I51" s="239">
        <f>'pa mēnešiem'!C51</f>
        <v>3268.58</v>
      </c>
      <c r="J51" s="236">
        <f t="shared" si="1"/>
        <v>3.0006050369324413</v>
      </c>
      <c r="K51" s="460" t="s">
        <v>153</v>
      </c>
    </row>
    <row r="52" spans="1:11" ht="46.5" customHeight="1">
      <c r="A52" s="30"/>
      <c r="B52" s="199" t="s">
        <v>70</v>
      </c>
      <c r="C52" s="291">
        <v>612.44</v>
      </c>
      <c r="D52" s="290">
        <v>678.94</v>
      </c>
      <c r="E52" s="369">
        <v>956.7</v>
      </c>
      <c r="F52" s="370">
        <v>324.2</v>
      </c>
      <c r="G52" s="423">
        <v>633.84</v>
      </c>
      <c r="H52" s="424">
        <v>622.88</v>
      </c>
      <c r="I52" s="239">
        <f>'pa mēnešiem'!C52</f>
        <v>665.04</v>
      </c>
      <c r="J52" s="236">
        <f>I52/H52*100-100</f>
        <v>6.768558951965062</v>
      </c>
      <c r="K52" s="460" t="s">
        <v>182</v>
      </c>
    </row>
    <row r="53" spans="1:11" ht="40.5" customHeight="1">
      <c r="A53" s="30"/>
      <c r="B53" s="199" t="s">
        <v>71</v>
      </c>
      <c r="C53" s="291">
        <v>4016.55</v>
      </c>
      <c r="D53" s="290">
        <v>6382.99</v>
      </c>
      <c r="E53" s="369">
        <v>6149.83</v>
      </c>
      <c r="F53" s="370">
        <v>6142.75</v>
      </c>
      <c r="G53" s="423">
        <v>6368.22</v>
      </c>
      <c r="H53" s="424">
        <v>4246.32</v>
      </c>
      <c r="I53" s="239">
        <f>'pa mēnešiem'!C54</f>
        <v>4368.14</v>
      </c>
      <c r="J53" s="236">
        <f t="shared" si="1"/>
        <v>2.868837016522562</v>
      </c>
      <c r="K53" s="462" t="s">
        <v>154</v>
      </c>
    </row>
    <row r="54" spans="1:11" ht="33" customHeight="1">
      <c r="A54" s="30"/>
      <c r="B54" s="199" t="s">
        <v>72</v>
      </c>
      <c r="C54" s="291">
        <v>1816.86</v>
      </c>
      <c r="D54" s="290">
        <v>1908</v>
      </c>
      <c r="E54" s="369">
        <v>1908</v>
      </c>
      <c r="F54" s="370">
        <v>1940.39</v>
      </c>
      <c r="G54" s="423">
        <v>2016.32</v>
      </c>
      <c r="H54" s="424">
        <v>3088.15</v>
      </c>
      <c r="I54" s="239">
        <f>'pa mēnešiem'!C55</f>
        <v>3065.2300000000005</v>
      </c>
      <c r="J54" s="236">
        <f t="shared" si="1"/>
        <v>-0.7421919272055959</v>
      </c>
      <c r="K54" s="463"/>
    </row>
    <row r="55" spans="1:11" ht="38.25">
      <c r="A55" s="30"/>
      <c r="B55" s="199" t="s">
        <v>73</v>
      </c>
      <c r="C55" s="291">
        <v>3421.78</v>
      </c>
      <c r="D55" s="290">
        <v>3600.82</v>
      </c>
      <c r="E55" s="369">
        <v>3702.13</v>
      </c>
      <c r="F55" s="370">
        <v>3703.92</v>
      </c>
      <c r="G55" s="423">
        <v>3864.77</v>
      </c>
      <c r="H55" s="424">
        <v>3702.77</v>
      </c>
      <c r="I55" s="239">
        <f>'pa mēnešiem'!C56</f>
        <v>3744.1199999999994</v>
      </c>
      <c r="J55" s="236">
        <f t="shared" si="1"/>
        <v>1.1167315280181924</v>
      </c>
      <c r="K55" s="460" t="s">
        <v>145</v>
      </c>
    </row>
    <row r="56" spans="1:11" ht="15.75">
      <c r="A56" s="88" t="s">
        <v>74</v>
      </c>
      <c r="B56" s="89" t="s">
        <v>8</v>
      </c>
      <c r="C56" s="292">
        <f>SUM(C57:C61)</f>
        <v>2584365.63</v>
      </c>
      <c r="D56" s="292">
        <f>SUM(D57:D61)</f>
        <v>2555817.1700000004</v>
      </c>
      <c r="E56" s="371">
        <f>SUM(E57:E61)</f>
        <v>2720026.58</v>
      </c>
      <c r="F56" s="372">
        <f>SUM(F57:F61)</f>
        <v>2818081.6</v>
      </c>
      <c r="G56" s="425">
        <v>2993710.95</v>
      </c>
      <c r="H56" s="426">
        <v>2960893.5</v>
      </c>
      <c r="I56" s="240">
        <f>SUM(I57:I61)</f>
        <v>3072780.26</v>
      </c>
      <c r="J56" s="241">
        <f t="shared" si="1"/>
        <v>3.778817441424337</v>
      </c>
      <c r="K56" s="461"/>
    </row>
    <row r="57" spans="1:11" ht="25.5">
      <c r="A57" s="107"/>
      <c r="B57" s="109" t="s">
        <v>123</v>
      </c>
      <c r="C57" s="294">
        <v>8000</v>
      </c>
      <c r="D57" s="294">
        <v>8515.69</v>
      </c>
      <c r="E57" s="373">
        <v>10000</v>
      </c>
      <c r="F57" s="374">
        <v>9645.4</v>
      </c>
      <c r="G57" s="427">
        <v>10000</v>
      </c>
      <c r="H57" s="428">
        <v>862.99</v>
      </c>
      <c r="I57" s="242">
        <f>'pa mēnešiem'!C58</f>
        <v>6000</v>
      </c>
      <c r="J57" s="243">
        <f t="shared" si="1"/>
        <v>595.2571872211729</v>
      </c>
      <c r="K57" s="460" t="s">
        <v>183</v>
      </c>
    </row>
    <row r="58" spans="1:11" ht="22.5" customHeight="1">
      <c r="A58" s="107"/>
      <c r="B58" s="109" t="s">
        <v>103</v>
      </c>
      <c r="C58" s="294">
        <v>0</v>
      </c>
      <c r="D58" s="294">
        <v>0</v>
      </c>
      <c r="E58" s="373">
        <v>0</v>
      </c>
      <c r="F58" s="374">
        <v>0</v>
      </c>
      <c r="G58" s="427">
        <v>0</v>
      </c>
      <c r="H58" s="428">
        <v>0</v>
      </c>
      <c r="I58" s="242">
        <f>'pa mēnešiem'!C59</f>
        <v>0</v>
      </c>
      <c r="J58" s="243"/>
      <c r="K58" s="460"/>
    </row>
    <row r="59" spans="1:11" ht="12.75">
      <c r="A59" s="107"/>
      <c r="B59" s="109" t="s">
        <v>124</v>
      </c>
      <c r="C59" s="294">
        <v>6307.63</v>
      </c>
      <c r="D59" s="294">
        <v>4838.89</v>
      </c>
      <c r="E59" s="373">
        <v>6000</v>
      </c>
      <c r="F59" s="374">
        <v>1999.85</v>
      </c>
      <c r="G59" s="427">
        <v>2400</v>
      </c>
      <c r="H59" s="428">
        <v>3302.09</v>
      </c>
      <c r="I59" s="242">
        <f>'pa mēnešiem'!C60</f>
        <v>3380.26</v>
      </c>
      <c r="J59" s="243">
        <f t="shared" si="1"/>
        <v>2.367288596010411</v>
      </c>
      <c r="K59" s="110"/>
    </row>
    <row r="60" spans="1:11" ht="25.5">
      <c r="A60" s="107"/>
      <c r="B60" s="109" t="s">
        <v>142</v>
      </c>
      <c r="C60" s="294">
        <v>2560788</v>
      </c>
      <c r="D60" s="294">
        <v>2528358.72</v>
      </c>
      <c r="E60" s="373">
        <v>2691593.73</v>
      </c>
      <c r="F60" s="374">
        <v>2792861.62</v>
      </c>
      <c r="G60" s="427">
        <v>2967600</v>
      </c>
      <c r="H60" s="428">
        <v>2936643.57</v>
      </c>
      <c r="I60" s="242">
        <f>'pa mēnešiem'!C61</f>
        <v>3044400</v>
      </c>
      <c r="J60" s="243">
        <f t="shared" si="1"/>
        <v>3.6693738082759637</v>
      </c>
      <c r="K60" s="460" t="s">
        <v>150</v>
      </c>
    </row>
    <row r="61" spans="1:11" ht="48" customHeight="1">
      <c r="A61" s="4"/>
      <c r="B61" s="14" t="s">
        <v>209</v>
      </c>
      <c r="C61" s="290">
        <v>9270</v>
      </c>
      <c r="D61" s="290">
        <v>14103.87</v>
      </c>
      <c r="E61" s="369">
        <v>12432.85</v>
      </c>
      <c r="F61" s="370">
        <v>13574.73</v>
      </c>
      <c r="G61" s="423">
        <v>13710.95</v>
      </c>
      <c r="H61" s="424">
        <v>20084.85</v>
      </c>
      <c r="I61" s="239">
        <f>'pa mēnešiem'!C62</f>
        <v>19000</v>
      </c>
      <c r="J61" s="236">
        <f t="shared" si="1"/>
        <v>-5.40133483695422</v>
      </c>
      <c r="K61" s="464" t="s">
        <v>210</v>
      </c>
    </row>
    <row r="62" spans="1:12" ht="12.75">
      <c r="A62" s="85" t="s">
        <v>9</v>
      </c>
      <c r="B62" s="86" t="s">
        <v>106</v>
      </c>
      <c r="C62" s="289">
        <f>C63+C67+C77+C83+C95+C97+C99+C106+C112+C121+C123+C125+C129+C130+C132</f>
        <v>4460487.1</v>
      </c>
      <c r="D62" s="289">
        <f>D63+D67+D77+D83+D95+D97+D99+D106+D112+D121+D123+D125+D129+D130+D132</f>
        <v>4409384.970000001</v>
      </c>
      <c r="E62" s="367">
        <f>E63+E67+E77+E83+E95+E97+E99+E106+E112+E121+E123+E125+E129+E130+E132</f>
        <v>4697262.93</v>
      </c>
      <c r="F62" s="368">
        <f>F63+F67+F77+F83+F95+F97+F99+F106+F112+F121+F123+F125+F129+F130+F132</f>
        <v>4549014.51</v>
      </c>
      <c r="G62" s="421">
        <v>4934041.02</v>
      </c>
      <c r="H62" s="422">
        <v>4914899.141</v>
      </c>
      <c r="I62" s="237">
        <f>I63+I67+I77+I83+I95+I97+I99+I106+I112+I121+I123+I125+I129+I130+I132</f>
        <v>5066599.929999999</v>
      </c>
      <c r="J62" s="238">
        <f t="shared" si="1"/>
        <v>3.086549380729167</v>
      </c>
      <c r="K62" s="460"/>
      <c r="L62" s="120"/>
    </row>
    <row r="63" spans="1:11" ht="12.75">
      <c r="A63" s="85"/>
      <c r="B63" s="86" t="s">
        <v>10</v>
      </c>
      <c r="C63" s="289">
        <f>C64+C65+C66</f>
        <v>1973220.0599999998</v>
      </c>
      <c r="D63" s="289">
        <f>D64+D65+D66</f>
        <v>1994354.53</v>
      </c>
      <c r="E63" s="367">
        <f>E64+E65+E66</f>
        <v>2086182.76</v>
      </c>
      <c r="F63" s="368">
        <f>F64+F65+F66</f>
        <v>2099884.53</v>
      </c>
      <c r="G63" s="421">
        <v>2309732.53</v>
      </c>
      <c r="H63" s="422">
        <v>2315754.601</v>
      </c>
      <c r="I63" s="237">
        <f>I64+I65+I66</f>
        <v>2449884.9299999997</v>
      </c>
      <c r="J63" s="238">
        <f t="shared" si="1"/>
        <v>5.792078700484041</v>
      </c>
      <c r="K63" s="460"/>
    </row>
    <row r="64" spans="1:11" ht="51">
      <c r="A64" s="4"/>
      <c r="B64" s="15" t="s">
        <v>80</v>
      </c>
      <c r="C64" s="290">
        <v>1596951.19</v>
      </c>
      <c r="D64" s="290">
        <v>1622001.5</v>
      </c>
      <c r="E64" s="369">
        <v>1693765.96</v>
      </c>
      <c r="F64" s="370">
        <v>1705437.45</v>
      </c>
      <c r="G64" s="423">
        <v>1862069.13</v>
      </c>
      <c r="H64" s="424">
        <v>1871258.031</v>
      </c>
      <c r="I64" s="239">
        <f>'pa mēnešiem'!C65</f>
        <v>1971228.9999999995</v>
      </c>
      <c r="J64" s="236">
        <f t="shared" si="1"/>
        <v>5.342447024613435</v>
      </c>
      <c r="K64" s="460" t="s">
        <v>184</v>
      </c>
    </row>
    <row r="65" spans="1:11" ht="31.5">
      <c r="A65" s="4"/>
      <c r="B65" s="15" t="s">
        <v>11</v>
      </c>
      <c r="C65" s="290">
        <v>371385.71</v>
      </c>
      <c r="D65" s="290">
        <v>371132.24</v>
      </c>
      <c r="E65" s="369">
        <v>387533.64</v>
      </c>
      <c r="F65" s="370">
        <v>391931.33</v>
      </c>
      <c r="G65" s="423">
        <v>441877.36</v>
      </c>
      <c r="H65" s="424">
        <v>439658.99</v>
      </c>
      <c r="I65" s="239">
        <f>'pa mēnešiem'!C66</f>
        <v>474869.05000000005</v>
      </c>
      <c r="J65" s="236">
        <f t="shared" si="1"/>
        <v>8.008493127821637</v>
      </c>
      <c r="K65" s="460" t="s">
        <v>172</v>
      </c>
    </row>
    <row r="66" spans="1:11" ht="25.5">
      <c r="A66" s="4"/>
      <c r="B66" s="15" t="s">
        <v>99</v>
      </c>
      <c r="C66" s="290">
        <v>4883.16</v>
      </c>
      <c r="D66" s="290">
        <v>1220.79</v>
      </c>
      <c r="E66" s="369">
        <v>4883.16</v>
      </c>
      <c r="F66" s="370">
        <v>2515.75</v>
      </c>
      <c r="G66" s="423">
        <v>5786.04</v>
      </c>
      <c r="H66" s="424">
        <v>4837.58</v>
      </c>
      <c r="I66" s="239">
        <f>'pa mēnešiem'!C67</f>
        <v>3786.88</v>
      </c>
      <c r="J66" s="236">
        <f t="shared" si="1"/>
        <v>-21.71953745467775</v>
      </c>
      <c r="K66" s="460" t="s">
        <v>173</v>
      </c>
    </row>
    <row r="67" spans="1:11" ht="15.75">
      <c r="A67" s="111"/>
      <c r="B67" s="18" t="s">
        <v>12</v>
      </c>
      <c r="C67" s="289">
        <f>SUM(C68:C75)</f>
        <v>168597.41</v>
      </c>
      <c r="D67" s="289">
        <f>SUM(D68:D75)</f>
        <v>155073.8</v>
      </c>
      <c r="E67" s="367">
        <f>SUM(E68:E75)</f>
        <v>162153.22</v>
      </c>
      <c r="F67" s="368">
        <f>SUM(F68:F75)</f>
        <v>160267.43</v>
      </c>
      <c r="G67" s="429">
        <v>160910.61</v>
      </c>
      <c r="H67" s="430">
        <v>175392.47</v>
      </c>
      <c r="I67" s="244">
        <f>SUM(I68:I75)</f>
        <v>177671.02000000002</v>
      </c>
      <c r="J67" s="245">
        <f t="shared" si="1"/>
        <v>1.2991150646319198</v>
      </c>
      <c r="K67" s="116"/>
    </row>
    <row r="68" spans="1:12" ht="15.75">
      <c r="A68" s="4"/>
      <c r="B68" s="15" t="s">
        <v>13</v>
      </c>
      <c r="C68" s="291">
        <v>31603.55</v>
      </c>
      <c r="D68" s="290">
        <v>22438.12</v>
      </c>
      <c r="E68" s="369">
        <v>23903.22</v>
      </c>
      <c r="F68" s="370">
        <v>24495.94</v>
      </c>
      <c r="G68" s="423">
        <v>24808.01</v>
      </c>
      <c r="H68" s="424">
        <v>26082.74</v>
      </c>
      <c r="I68" s="239">
        <f>'pa mēnešiem'!C69</f>
        <v>24663.450000000004</v>
      </c>
      <c r="J68" s="236">
        <f t="shared" si="1"/>
        <v>-5.4414911930264935</v>
      </c>
      <c r="K68" s="465"/>
      <c r="L68" s="178"/>
    </row>
    <row r="69" spans="1:11" ht="15.75">
      <c r="A69" s="4"/>
      <c r="B69" s="15" t="s">
        <v>81</v>
      </c>
      <c r="C69" s="291">
        <v>2863.71</v>
      </c>
      <c r="D69" s="290">
        <v>2737.19</v>
      </c>
      <c r="E69" s="369">
        <v>2900</v>
      </c>
      <c r="F69" s="370">
        <v>2968.93</v>
      </c>
      <c r="G69" s="423">
        <v>2969</v>
      </c>
      <c r="H69" s="424">
        <v>3294.01</v>
      </c>
      <c r="I69" s="239">
        <f>'pa mēnešiem'!C70</f>
        <v>3131.9100000000003</v>
      </c>
      <c r="J69" s="236">
        <f t="shared" si="1"/>
        <v>-4.921053670146719</v>
      </c>
      <c r="K69" s="466"/>
    </row>
    <row r="70" spans="1:11" ht="15.75">
      <c r="A70" s="4"/>
      <c r="B70" s="15" t="s">
        <v>82</v>
      </c>
      <c r="C70" s="291">
        <v>7758.16</v>
      </c>
      <c r="D70" s="290">
        <v>7598.35</v>
      </c>
      <c r="E70" s="369">
        <v>7750</v>
      </c>
      <c r="F70" s="370">
        <v>7284.69</v>
      </c>
      <c r="G70" s="423">
        <v>7442</v>
      </c>
      <c r="H70" s="424">
        <v>7147.75</v>
      </c>
      <c r="I70" s="239">
        <f>'pa mēnešiem'!C71</f>
        <v>7216.6900000000005</v>
      </c>
      <c r="J70" s="236">
        <f t="shared" si="1"/>
        <v>0.9644993179672099</v>
      </c>
      <c r="K70" s="467"/>
    </row>
    <row r="71" spans="1:11" ht="25.5">
      <c r="A71" s="4"/>
      <c r="B71" s="15" t="s">
        <v>125</v>
      </c>
      <c r="C71" s="291">
        <v>24838.77</v>
      </c>
      <c r="D71" s="290">
        <v>24490.69</v>
      </c>
      <c r="E71" s="369">
        <v>27100</v>
      </c>
      <c r="F71" s="370">
        <v>25680.85</v>
      </c>
      <c r="G71" s="423">
        <v>25337</v>
      </c>
      <c r="H71" s="424">
        <v>24112.1</v>
      </c>
      <c r="I71" s="239">
        <f>'pa mēnešiem'!C72</f>
        <v>27635.109999999997</v>
      </c>
      <c r="J71" s="236">
        <f t="shared" si="1"/>
        <v>14.610962960505304</v>
      </c>
      <c r="K71" s="468" t="s">
        <v>185</v>
      </c>
    </row>
    <row r="72" spans="1:11" ht="15.75">
      <c r="A72" s="4"/>
      <c r="B72" s="15" t="s">
        <v>97</v>
      </c>
      <c r="C72" s="291">
        <v>4230.84</v>
      </c>
      <c r="D72" s="290">
        <v>4174.68</v>
      </c>
      <c r="E72" s="369">
        <v>4400</v>
      </c>
      <c r="F72" s="370">
        <v>4809.43</v>
      </c>
      <c r="G72" s="423">
        <v>4769</v>
      </c>
      <c r="H72" s="424">
        <v>5364.88</v>
      </c>
      <c r="I72" s="239">
        <f>'pa mēnešiem'!C73</f>
        <v>4939.959999999999</v>
      </c>
      <c r="J72" s="236">
        <f t="shared" si="1"/>
        <v>-7.920400829095925</v>
      </c>
      <c r="K72" s="467"/>
    </row>
    <row r="73" spans="1:11" ht="38.25">
      <c r="A73" s="4"/>
      <c r="B73" s="15" t="s">
        <v>15</v>
      </c>
      <c r="C73" s="291">
        <v>13913.14</v>
      </c>
      <c r="D73" s="290">
        <v>14714.52</v>
      </c>
      <c r="E73" s="369">
        <v>14500</v>
      </c>
      <c r="F73" s="370">
        <v>17384.62</v>
      </c>
      <c r="G73" s="423">
        <v>17319.6</v>
      </c>
      <c r="H73" s="424">
        <v>15453.81</v>
      </c>
      <c r="I73" s="239">
        <f>'pa mēnešiem'!C74</f>
        <v>16419.85</v>
      </c>
      <c r="J73" s="236">
        <f t="shared" si="1"/>
        <v>6.251144539760745</v>
      </c>
      <c r="K73" s="468" t="s">
        <v>186</v>
      </c>
    </row>
    <row r="74" spans="1:11" ht="15.75">
      <c r="A74" s="4"/>
      <c r="B74" s="15" t="s">
        <v>94</v>
      </c>
      <c r="C74" s="291">
        <v>6600</v>
      </c>
      <c r="D74" s="290">
        <v>5772.06</v>
      </c>
      <c r="E74" s="369">
        <v>6600</v>
      </c>
      <c r="F74" s="370">
        <v>5073.66</v>
      </c>
      <c r="G74" s="423">
        <v>5416</v>
      </c>
      <c r="H74" s="424">
        <v>6512.56</v>
      </c>
      <c r="I74" s="239">
        <f>'pa mēnešiem'!C75</f>
        <v>5775.759999999999</v>
      </c>
      <c r="J74" s="236">
        <f aca="true" t="shared" si="3" ref="J74:J136">I74/H74*100-100</f>
        <v>-11.313523407078037</v>
      </c>
      <c r="K74" s="110"/>
    </row>
    <row r="75" spans="1:11" ht="31.5">
      <c r="A75" s="4"/>
      <c r="B75" s="200" t="s">
        <v>95</v>
      </c>
      <c r="C75" s="291">
        <v>76789.24</v>
      </c>
      <c r="D75" s="290">
        <v>73148.19</v>
      </c>
      <c r="E75" s="369">
        <v>75000</v>
      </c>
      <c r="F75" s="370">
        <v>72569.31</v>
      </c>
      <c r="G75" s="423">
        <v>72850</v>
      </c>
      <c r="H75" s="424">
        <v>87032.08</v>
      </c>
      <c r="I75" s="239">
        <f>'pa mēnešiem'!C76</f>
        <v>87888.29000000001</v>
      </c>
      <c r="J75" s="236">
        <f t="shared" si="3"/>
        <v>0.9837866680883849</v>
      </c>
      <c r="K75" s="460"/>
    </row>
    <row r="76" spans="1:11" ht="15.75">
      <c r="A76" s="8"/>
      <c r="B76" s="100"/>
      <c r="C76" s="295"/>
      <c r="D76" s="329"/>
      <c r="E76" s="375"/>
      <c r="F76" s="376"/>
      <c r="G76" s="431"/>
      <c r="H76" s="432"/>
      <c r="I76" s="246"/>
      <c r="J76" s="234"/>
      <c r="K76" s="469"/>
    </row>
    <row r="77" spans="1:11" ht="31.5">
      <c r="A77" s="111"/>
      <c r="B77" s="18" t="s">
        <v>16</v>
      </c>
      <c r="C77" s="289">
        <f>SUM(C79:C81)</f>
        <v>1166426.7200000002</v>
      </c>
      <c r="D77" s="289">
        <f>SUM(D79:D81)</f>
        <v>1119298.0899999999</v>
      </c>
      <c r="E77" s="367">
        <f>SUM(E79:E81)</f>
        <v>1282128.02</v>
      </c>
      <c r="F77" s="368">
        <f>SUM(F79:F81)</f>
        <v>1149776.72</v>
      </c>
      <c r="G77" s="421">
        <v>1284955.99</v>
      </c>
      <c r="H77" s="422">
        <v>1294573.17</v>
      </c>
      <c r="I77" s="237">
        <f>SUM(I79:I81)</f>
        <v>1256453.32</v>
      </c>
      <c r="J77" s="238">
        <f t="shared" si="3"/>
        <v>-2.944588292371293</v>
      </c>
      <c r="K77" s="460"/>
    </row>
    <row r="78" spans="1:11" ht="31.5">
      <c r="A78" s="4"/>
      <c r="B78" s="61" t="s">
        <v>126</v>
      </c>
      <c r="C78" s="296"/>
      <c r="D78" s="330"/>
      <c r="E78" s="369"/>
      <c r="F78" s="370"/>
      <c r="G78" s="423"/>
      <c r="H78" s="424"/>
      <c r="I78" s="239"/>
      <c r="J78" s="236"/>
      <c r="K78" s="110"/>
    </row>
    <row r="79" spans="1:11" ht="63.75">
      <c r="A79" s="4"/>
      <c r="B79" s="15" t="s">
        <v>18</v>
      </c>
      <c r="C79" s="290">
        <v>1144776.62</v>
      </c>
      <c r="D79" s="290">
        <v>1097912.91</v>
      </c>
      <c r="E79" s="369">
        <v>1260264.72</v>
      </c>
      <c r="F79" s="370">
        <v>1128064.43</v>
      </c>
      <c r="G79" s="423">
        <v>1263093</v>
      </c>
      <c r="H79" s="424">
        <v>1273355.8</v>
      </c>
      <c r="I79" s="239">
        <f>'pa mēnešiem'!C80</f>
        <v>1233866.7000000002</v>
      </c>
      <c r="J79" s="236">
        <f t="shared" si="3"/>
        <v>-3.1011835026785093</v>
      </c>
      <c r="K79" s="460" t="s">
        <v>211</v>
      </c>
    </row>
    <row r="80" spans="1:12" ht="25.5">
      <c r="A80" s="4"/>
      <c r="B80" s="15" t="s">
        <v>19</v>
      </c>
      <c r="C80" s="290">
        <v>6690</v>
      </c>
      <c r="D80" s="290">
        <v>6863.3</v>
      </c>
      <c r="E80" s="369">
        <v>6863.3</v>
      </c>
      <c r="F80" s="370">
        <v>6689.99</v>
      </c>
      <c r="G80" s="423">
        <v>6689.99</v>
      </c>
      <c r="H80" s="424">
        <v>6700.06</v>
      </c>
      <c r="I80" s="239">
        <f>'pa mēnešiem'!C81</f>
        <v>7321.2</v>
      </c>
      <c r="J80" s="236">
        <f t="shared" si="3"/>
        <v>9.270663247791802</v>
      </c>
      <c r="K80" s="460" t="s">
        <v>187</v>
      </c>
      <c r="L80" s="178"/>
    </row>
    <row r="81" spans="1:11" ht="25.5">
      <c r="A81" s="4"/>
      <c r="B81" s="15" t="s">
        <v>20</v>
      </c>
      <c r="C81" s="290">
        <v>14960.1</v>
      </c>
      <c r="D81" s="290">
        <v>14521.88</v>
      </c>
      <c r="E81" s="369">
        <v>15000</v>
      </c>
      <c r="F81" s="370">
        <v>15022.3</v>
      </c>
      <c r="G81" s="423">
        <v>15173</v>
      </c>
      <c r="H81" s="424">
        <v>14909.85</v>
      </c>
      <c r="I81" s="239">
        <f>'pa mēnešiem'!C82</f>
        <v>15265.420000000002</v>
      </c>
      <c r="J81" s="236">
        <f t="shared" si="3"/>
        <v>2.384799310522908</v>
      </c>
      <c r="K81" s="460" t="s">
        <v>174</v>
      </c>
    </row>
    <row r="82" spans="1:11" ht="15.75">
      <c r="A82" s="4"/>
      <c r="B82" s="16"/>
      <c r="C82" s="297"/>
      <c r="D82" s="297"/>
      <c r="E82" s="369"/>
      <c r="F82" s="370"/>
      <c r="G82" s="423"/>
      <c r="H82" s="424"/>
      <c r="I82" s="239"/>
      <c r="J82" s="236"/>
      <c r="K82" s="110"/>
    </row>
    <row r="83" spans="1:11" ht="15.75">
      <c r="A83" s="111"/>
      <c r="B83" s="18" t="s">
        <v>21</v>
      </c>
      <c r="C83" s="289">
        <f>SUM(C84:C93)</f>
        <v>21007.32</v>
      </c>
      <c r="D83" s="289">
        <f>SUM(D84:D93)</f>
        <v>23181.54</v>
      </c>
      <c r="E83" s="367">
        <f>SUM(E84:E93)</f>
        <v>20900</v>
      </c>
      <c r="F83" s="368">
        <f>SUM(F84:F93)</f>
        <v>22641.07</v>
      </c>
      <c r="G83" s="429">
        <v>25143.32</v>
      </c>
      <c r="H83" s="430">
        <v>19396.73</v>
      </c>
      <c r="I83" s="244">
        <f>SUM(I84:I93)</f>
        <v>19801.42</v>
      </c>
      <c r="J83" s="245">
        <f t="shared" si="3"/>
        <v>2.0863826016034466</v>
      </c>
      <c r="K83" s="116"/>
    </row>
    <row r="84" spans="1:11" ht="76.5">
      <c r="A84" s="4"/>
      <c r="B84" s="15" t="s">
        <v>127</v>
      </c>
      <c r="C84" s="290">
        <v>600</v>
      </c>
      <c r="D84" s="290">
        <v>54</v>
      </c>
      <c r="E84" s="369">
        <v>600</v>
      </c>
      <c r="F84" s="370">
        <v>720.7</v>
      </c>
      <c r="G84" s="423">
        <v>900</v>
      </c>
      <c r="H84" s="424">
        <v>482.7</v>
      </c>
      <c r="I84" s="239">
        <f>'pa mēnešiem'!C85</f>
        <v>1320</v>
      </c>
      <c r="J84" s="236">
        <f t="shared" si="3"/>
        <v>173.46177750155374</v>
      </c>
      <c r="K84" s="460" t="s">
        <v>181</v>
      </c>
    </row>
    <row r="85" spans="1:11" ht="31.5">
      <c r="A85" s="4"/>
      <c r="B85" s="15" t="s">
        <v>88</v>
      </c>
      <c r="C85" s="290">
        <v>2500</v>
      </c>
      <c r="D85" s="290">
        <v>2500</v>
      </c>
      <c r="E85" s="369">
        <v>3000</v>
      </c>
      <c r="F85" s="370">
        <v>2516.8</v>
      </c>
      <c r="G85" s="423">
        <v>5397</v>
      </c>
      <c r="H85" s="424">
        <v>4887</v>
      </c>
      <c r="I85" s="239">
        <f>'pa mēnešiem'!C86</f>
        <v>3500</v>
      </c>
      <c r="J85" s="236">
        <f t="shared" si="3"/>
        <v>-28.38142009412728</v>
      </c>
      <c r="K85" s="460"/>
    </row>
    <row r="86" spans="1:11" ht="15.75">
      <c r="A86" s="4"/>
      <c r="B86" s="15" t="s">
        <v>83</v>
      </c>
      <c r="C86" s="290">
        <v>4694.32</v>
      </c>
      <c r="D86" s="290">
        <v>5303.82</v>
      </c>
      <c r="E86" s="369">
        <v>5100</v>
      </c>
      <c r="F86" s="370">
        <v>4814.32</v>
      </c>
      <c r="G86" s="423">
        <v>4814.32</v>
      </c>
      <c r="H86" s="424">
        <v>4267.32</v>
      </c>
      <c r="I86" s="239">
        <f>'pa mēnešiem'!C87</f>
        <v>4267.32</v>
      </c>
      <c r="J86" s="236">
        <f t="shared" si="3"/>
        <v>0</v>
      </c>
      <c r="K86" s="110"/>
    </row>
    <row r="87" spans="1:11" ht="31.5">
      <c r="A87" s="4"/>
      <c r="B87" s="15" t="s">
        <v>100</v>
      </c>
      <c r="C87" s="290">
        <v>3050</v>
      </c>
      <c r="D87" s="290">
        <v>2502.72</v>
      </c>
      <c r="E87" s="369">
        <v>1000</v>
      </c>
      <c r="F87" s="370">
        <v>4057.04</v>
      </c>
      <c r="G87" s="423">
        <v>1018</v>
      </c>
      <c r="H87" s="424">
        <v>350</v>
      </c>
      <c r="I87" s="239">
        <f>'pa mēnešiem'!C88</f>
        <v>350</v>
      </c>
      <c r="J87" s="236">
        <f t="shared" si="3"/>
        <v>0</v>
      </c>
      <c r="K87" s="460"/>
    </row>
    <row r="88" spans="1:11" ht="15.75">
      <c r="A88" s="4"/>
      <c r="B88" s="15" t="s">
        <v>128</v>
      </c>
      <c r="C88" s="290">
        <v>1243</v>
      </c>
      <c r="D88" s="290">
        <v>1462.88</v>
      </c>
      <c r="E88" s="369">
        <v>1200</v>
      </c>
      <c r="F88" s="370">
        <v>334.56</v>
      </c>
      <c r="G88" s="423">
        <v>740</v>
      </c>
      <c r="H88" s="424">
        <v>235.04</v>
      </c>
      <c r="I88" s="239">
        <f>'pa mēnešiem'!C89</f>
        <v>390</v>
      </c>
      <c r="J88" s="236">
        <f t="shared" si="3"/>
        <v>65.92920353982302</v>
      </c>
      <c r="K88" s="460" t="s">
        <v>151</v>
      </c>
    </row>
    <row r="89" spans="1:11" ht="15.75">
      <c r="A89" s="4"/>
      <c r="B89" s="15" t="s">
        <v>93</v>
      </c>
      <c r="C89" s="290">
        <v>7920</v>
      </c>
      <c r="D89" s="290">
        <v>10347.72</v>
      </c>
      <c r="E89" s="369">
        <v>8000</v>
      </c>
      <c r="F89" s="370">
        <v>10197.65</v>
      </c>
      <c r="G89" s="423">
        <v>10274</v>
      </c>
      <c r="H89" s="424">
        <v>8031.22</v>
      </c>
      <c r="I89" s="239">
        <f>'pa mēnešiem'!C90</f>
        <v>8474.1</v>
      </c>
      <c r="J89" s="236">
        <f t="shared" si="3"/>
        <v>5.514479742803701</v>
      </c>
      <c r="K89" s="460"/>
    </row>
    <row r="90" spans="1:11" ht="15.75">
      <c r="A90" s="4"/>
      <c r="B90" s="15" t="s">
        <v>23</v>
      </c>
      <c r="C90" s="290">
        <v>0</v>
      </c>
      <c r="D90" s="290">
        <v>0</v>
      </c>
      <c r="E90" s="369">
        <v>0</v>
      </c>
      <c r="F90" s="370">
        <v>0</v>
      </c>
      <c r="G90" s="423">
        <v>0</v>
      </c>
      <c r="H90" s="424">
        <v>0</v>
      </c>
      <c r="I90" s="239">
        <f>'pa mēnešiem'!C91</f>
        <v>0</v>
      </c>
      <c r="J90" s="236"/>
      <c r="K90" s="110"/>
    </row>
    <row r="91" spans="1:11" ht="15.75">
      <c r="A91" s="4"/>
      <c r="B91" s="15" t="s">
        <v>24</v>
      </c>
      <c r="C91" s="290">
        <v>0</v>
      </c>
      <c r="D91" s="290">
        <v>0</v>
      </c>
      <c r="E91" s="369">
        <v>0</v>
      </c>
      <c r="F91" s="370">
        <v>0</v>
      </c>
      <c r="G91" s="423">
        <v>0</v>
      </c>
      <c r="H91" s="424">
        <v>0</v>
      </c>
      <c r="I91" s="239">
        <f>'pa mēnešiem'!C92</f>
        <v>0</v>
      </c>
      <c r="J91" s="236"/>
      <c r="K91" s="110"/>
    </row>
    <row r="92" spans="1:11" ht="15.75">
      <c r="A92" s="4"/>
      <c r="B92" s="15" t="s">
        <v>25</v>
      </c>
      <c r="C92" s="290">
        <v>0</v>
      </c>
      <c r="D92" s="290">
        <v>0</v>
      </c>
      <c r="E92" s="369">
        <v>0</v>
      </c>
      <c r="F92" s="370">
        <v>0</v>
      </c>
      <c r="G92" s="423">
        <v>0</v>
      </c>
      <c r="H92" s="424">
        <v>0</v>
      </c>
      <c r="I92" s="239">
        <f>'pa mēnešiem'!C93</f>
        <v>0</v>
      </c>
      <c r="J92" s="236"/>
      <c r="K92" s="110"/>
    </row>
    <row r="93" spans="1:11" ht="38.25">
      <c r="A93" s="4"/>
      <c r="B93" s="15" t="s">
        <v>26</v>
      </c>
      <c r="C93" s="290">
        <v>1000</v>
      </c>
      <c r="D93" s="290">
        <v>1010.4</v>
      </c>
      <c r="E93" s="369">
        <v>2000</v>
      </c>
      <c r="F93" s="370">
        <v>0</v>
      </c>
      <c r="G93" s="423">
        <v>2000</v>
      </c>
      <c r="H93" s="424">
        <v>1143.45</v>
      </c>
      <c r="I93" s="239">
        <f>'pa mēnešiem'!C94</f>
        <v>1500</v>
      </c>
      <c r="J93" s="236">
        <f t="shared" si="3"/>
        <v>31.181949363767558</v>
      </c>
      <c r="K93" s="460" t="s">
        <v>188</v>
      </c>
    </row>
    <row r="94" spans="1:11" ht="15.75">
      <c r="A94" s="4"/>
      <c r="B94" s="15"/>
      <c r="C94" s="290"/>
      <c r="D94" s="290"/>
      <c r="E94" s="369"/>
      <c r="F94" s="370"/>
      <c r="G94" s="423"/>
      <c r="H94" s="424"/>
      <c r="I94" s="239"/>
      <c r="J94" s="236"/>
      <c r="K94" s="110"/>
    </row>
    <row r="95" spans="1:11" ht="38.25">
      <c r="A95" s="112"/>
      <c r="B95" s="18" t="s">
        <v>27</v>
      </c>
      <c r="C95" s="289">
        <v>240</v>
      </c>
      <c r="D95" s="289">
        <v>101.66</v>
      </c>
      <c r="E95" s="377">
        <v>240</v>
      </c>
      <c r="F95" s="378">
        <v>300.98</v>
      </c>
      <c r="G95" s="433">
        <v>240</v>
      </c>
      <c r="H95" s="434">
        <v>85.91</v>
      </c>
      <c r="I95" s="247">
        <f>'pa mēnešiem'!C96</f>
        <v>240</v>
      </c>
      <c r="J95" s="248">
        <f t="shared" si="3"/>
        <v>179.36212315213595</v>
      </c>
      <c r="K95" s="460" t="s">
        <v>189</v>
      </c>
    </row>
    <row r="96" spans="1:11" ht="15.75">
      <c r="A96" s="101"/>
      <c r="B96" s="16"/>
      <c r="C96" s="297"/>
      <c r="D96" s="297"/>
      <c r="E96" s="379"/>
      <c r="F96" s="380"/>
      <c r="G96" s="435"/>
      <c r="H96" s="436"/>
      <c r="I96" s="249"/>
      <c r="J96" s="250"/>
      <c r="K96" s="110"/>
    </row>
    <row r="97" spans="1:11" ht="31.5">
      <c r="A97" s="112"/>
      <c r="B97" s="18" t="s">
        <v>84</v>
      </c>
      <c r="C97" s="289">
        <v>1100</v>
      </c>
      <c r="D97" s="289">
        <v>1161.91</v>
      </c>
      <c r="E97" s="377">
        <v>1100</v>
      </c>
      <c r="F97" s="378">
        <v>321.64</v>
      </c>
      <c r="G97" s="433">
        <v>1000</v>
      </c>
      <c r="H97" s="434">
        <v>1394.19</v>
      </c>
      <c r="I97" s="247">
        <f>'pa mēnešiem'!C98</f>
        <v>1330</v>
      </c>
      <c r="J97" s="248">
        <f t="shared" si="3"/>
        <v>-4.604107044233572</v>
      </c>
      <c r="K97" s="460"/>
    </row>
    <row r="98" spans="1:11" ht="15.75">
      <c r="A98" s="4"/>
      <c r="B98" s="16"/>
      <c r="C98" s="297"/>
      <c r="D98" s="297"/>
      <c r="E98" s="369"/>
      <c r="F98" s="370"/>
      <c r="G98" s="423"/>
      <c r="H98" s="424"/>
      <c r="I98" s="239"/>
      <c r="J98" s="236"/>
      <c r="K98" s="110"/>
    </row>
    <row r="99" spans="1:11" ht="31.5">
      <c r="A99" s="111"/>
      <c r="B99" s="18" t="s">
        <v>28</v>
      </c>
      <c r="C99" s="289">
        <f>SUM(C100:C104)-C101</f>
        <v>304750.42000000004</v>
      </c>
      <c r="D99" s="289">
        <f>SUM(D100:D104)-D101</f>
        <v>313585.83</v>
      </c>
      <c r="E99" s="367">
        <f>SUM(E100:E104)-E101</f>
        <v>292271.52999999997</v>
      </c>
      <c r="F99" s="368">
        <f>SUM(F100:F104)-F101</f>
        <v>298545.00999999995</v>
      </c>
      <c r="G99" s="429">
        <v>317782.04</v>
      </c>
      <c r="H99" s="430">
        <v>283086.67</v>
      </c>
      <c r="I99" s="244">
        <f>SUM(I100:I104)-I101</f>
        <v>284239.52</v>
      </c>
      <c r="J99" s="245">
        <f t="shared" si="3"/>
        <v>0.40724277126862773</v>
      </c>
      <c r="K99" s="116"/>
    </row>
    <row r="100" spans="1:11" ht="15.75">
      <c r="A100" s="4"/>
      <c r="B100" s="15" t="s">
        <v>121</v>
      </c>
      <c r="C100" s="290">
        <v>19540</v>
      </c>
      <c r="D100" s="290">
        <v>31585.2</v>
      </c>
      <c r="E100" s="369">
        <v>12000</v>
      </c>
      <c r="F100" s="370">
        <v>11261.22</v>
      </c>
      <c r="G100" s="423">
        <v>23068.69</v>
      </c>
      <c r="H100" s="424">
        <v>16473.88</v>
      </c>
      <c r="I100" s="239">
        <f>'pa mēnešiem'!C101</f>
        <v>18196.600000000002</v>
      </c>
      <c r="J100" s="236">
        <f t="shared" si="3"/>
        <v>10.457281466175544</v>
      </c>
      <c r="K100" s="460" t="s">
        <v>175</v>
      </c>
    </row>
    <row r="101" spans="1:11" s="170" customFormat="1" ht="47.25">
      <c r="A101" s="168"/>
      <c r="B101" s="169" t="s">
        <v>136</v>
      </c>
      <c r="C101" s="297">
        <v>40580</v>
      </c>
      <c r="D101" s="297">
        <v>16357.42</v>
      </c>
      <c r="E101" s="379">
        <v>7500</v>
      </c>
      <c r="F101" s="380">
        <v>381.32</v>
      </c>
      <c r="G101" s="435">
        <v>11950</v>
      </c>
      <c r="H101" s="436">
        <v>1211.5</v>
      </c>
      <c r="I101" s="239">
        <f>'pa mēnešiem'!C102</f>
        <v>12532</v>
      </c>
      <c r="J101" s="250">
        <f t="shared" si="3"/>
        <v>934.4201403219151</v>
      </c>
      <c r="K101" s="460" t="s">
        <v>175</v>
      </c>
    </row>
    <row r="102" spans="1:11" ht="38.25">
      <c r="A102" s="157"/>
      <c r="B102" s="15" t="s">
        <v>85</v>
      </c>
      <c r="C102" s="290">
        <v>47467</v>
      </c>
      <c r="D102" s="290">
        <v>67860.2</v>
      </c>
      <c r="E102" s="381">
        <v>60000</v>
      </c>
      <c r="F102" s="382">
        <v>89052.44</v>
      </c>
      <c r="G102" s="437">
        <v>94656.35</v>
      </c>
      <c r="H102" s="438">
        <v>74608.69</v>
      </c>
      <c r="I102" s="251">
        <f>'pa mēnešiem'!C103</f>
        <v>81307.77</v>
      </c>
      <c r="J102" s="252">
        <f t="shared" si="3"/>
        <v>8.978954060177173</v>
      </c>
      <c r="K102" s="460" t="s">
        <v>190</v>
      </c>
    </row>
    <row r="103" spans="1:11" ht="47.25">
      <c r="A103" s="4"/>
      <c r="B103" s="15" t="s">
        <v>91</v>
      </c>
      <c r="C103" s="290">
        <v>212663.42</v>
      </c>
      <c r="D103" s="290">
        <v>191447.86</v>
      </c>
      <c r="E103" s="369">
        <v>198597.12</v>
      </c>
      <c r="F103" s="370">
        <v>173153.36</v>
      </c>
      <c r="G103" s="423">
        <v>174801</v>
      </c>
      <c r="H103" s="424">
        <v>167174.72</v>
      </c>
      <c r="I103" s="239">
        <f>'pa mēnešiem'!C104</f>
        <v>160280.49999999997</v>
      </c>
      <c r="J103" s="236">
        <f t="shared" si="3"/>
        <v>-4.1239608476688545</v>
      </c>
      <c r="K103" s="460"/>
    </row>
    <row r="104" spans="1:11" ht="31.5">
      <c r="A104" s="4"/>
      <c r="B104" s="15" t="s">
        <v>29</v>
      </c>
      <c r="C104" s="290">
        <v>25080</v>
      </c>
      <c r="D104" s="290">
        <v>22692.57</v>
      </c>
      <c r="E104" s="369">
        <v>21674.41</v>
      </c>
      <c r="F104" s="370">
        <v>25077.99</v>
      </c>
      <c r="G104" s="423">
        <v>25256</v>
      </c>
      <c r="H104" s="424">
        <v>24829.38</v>
      </c>
      <c r="I104" s="239">
        <f>'pa mēnešiem'!C105</f>
        <v>24454.65</v>
      </c>
      <c r="J104" s="236">
        <f t="shared" si="3"/>
        <v>-1.5092201255125985</v>
      </c>
      <c r="K104" s="110"/>
    </row>
    <row r="105" spans="1:11" ht="15.75">
      <c r="A105" s="4"/>
      <c r="B105" s="17"/>
      <c r="C105" s="294"/>
      <c r="D105" s="294"/>
      <c r="E105" s="369"/>
      <c r="F105" s="370"/>
      <c r="G105" s="423"/>
      <c r="H105" s="424"/>
      <c r="I105" s="239"/>
      <c r="J105" s="236"/>
      <c r="K105" s="110"/>
    </row>
    <row r="106" spans="1:11" ht="15.75">
      <c r="A106" s="111"/>
      <c r="B106" s="18" t="s">
        <v>30</v>
      </c>
      <c r="C106" s="289">
        <f>SUM(C107:C109)</f>
        <v>92715.71</v>
      </c>
      <c r="D106" s="289">
        <f>SUM(D107:D109)</f>
        <v>88244.41</v>
      </c>
      <c r="E106" s="367">
        <f>SUM(E107:E109)</f>
        <v>93040</v>
      </c>
      <c r="F106" s="368">
        <f>SUM(F107:F109)</f>
        <v>86556.3</v>
      </c>
      <c r="G106" s="429">
        <v>96152.09</v>
      </c>
      <c r="H106" s="430">
        <v>95927.93</v>
      </c>
      <c r="I106" s="244">
        <f>SUM(I107:I110)</f>
        <v>95662.53000000003</v>
      </c>
      <c r="J106" s="245">
        <f t="shared" si="3"/>
        <v>-0.27666603459489636</v>
      </c>
      <c r="K106" s="116"/>
    </row>
    <row r="107" spans="1:11" ht="15.75">
      <c r="A107" s="4"/>
      <c r="B107" s="15" t="s">
        <v>31</v>
      </c>
      <c r="C107" s="290">
        <v>90816.47</v>
      </c>
      <c r="D107" s="290">
        <v>86549.39</v>
      </c>
      <c r="E107" s="369">
        <v>91000</v>
      </c>
      <c r="F107" s="370">
        <v>85110.89</v>
      </c>
      <c r="G107" s="423">
        <v>94582.09</v>
      </c>
      <c r="H107" s="424">
        <v>94348.42</v>
      </c>
      <c r="I107" s="239">
        <f>'pa mēnešiem'!C108</f>
        <v>93744.93000000002</v>
      </c>
      <c r="J107" s="236">
        <f t="shared" si="3"/>
        <v>-0.6396397523137978</v>
      </c>
      <c r="K107" s="470"/>
    </row>
    <row r="108" spans="1:11" ht="15.75">
      <c r="A108" s="4"/>
      <c r="B108" s="15" t="s">
        <v>32</v>
      </c>
      <c r="C108" s="290">
        <v>1899.24</v>
      </c>
      <c r="D108" s="290">
        <v>1695.02</v>
      </c>
      <c r="E108" s="369">
        <v>2040</v>
      </c>
      <c r="F108" s="370">
        <v>1445.41</v>
      </c>
      <c r="G108" s="423">
        <v>1570</v>
      </c>
      <c r="H108" s="424">
        <v>1499.51</v>
      </c>
      <c r="I108" s="239">
        <f>'pa mēnešiem'!C109</f>
        <v>1497.6</v>
      </c>
      <c r="J108" s="236">
        <f t="shared" si="3"/>
        <v>-0.12737494248121095</v>
      </c>
      <c r="K108" s="471"/>
    </row>
    <row r="109" spans="1:11" ht="15.75">
      <c r="A109" s="4"/>
      <c r="B109" s="15" t="s">
        <v>33</v>
      </c>
      <c r="C109" s="290">
        <v>0</v>
      </c>
      <c r="D109" s="290">
        <v>0</v>
      </c>
      <c r="E109" s="369">
        <v>0</v>
      </c>
      <c r="F109" s="370">
        <v>0</v>
      </c>
      <c r="G109" s="423">
        <v>0</v>
      </c>
      <c r="H109" s="424">
        <v>80</v>
      </c>
      <c r="I109" s="239">
        <f>'pa mēnešiem'!C110</f>
        <v>0</v>
      </c>
      <c r="J109" s="236"/>
      <c r="K109" s="471"/>
    </row>
    <row r="110" spans="1:11" ht="15.75">
      <c r="A110" s="4"/>
      <c r="B110" s="15" t="s">
        <v>34</v>
      </c>
      <c r="C110" s="290">
        <v>0</v>
      </c>
      <c r="D110" s="290">
        <v>0</v>
      </c>
      <c r="E110" s="369">
        <v>0</v>
      </c>
      <c r="F110" s="370">
        <v>0</v>
      </c>
      <c r="G110" s="423">
        <v>0</v>
      </c>
      <c r="H110" s="424">
        <v>0</v>
      </c>
      <c r="I110" s="239">
        <f>'pa mēnešiem'!C111</f>
        <v>420</v>
      </c>
      <c r="J110" s="236"/>
      <c r="K110" s="462" t="s">
        <v>176</v>
      </c>
    </row>
    <row r="111" spans="1:11" ht="15.75">
      <c r="A111" s="4"/>
      <c r="B111" s="15"/>
      <c r="C111" s="290"/>
      <c r="D111" s="290"/>
      <c r="E111" s="369"/>
      <c r="F111" s="370"/>
      <c r="G111" s="423"/>
      <c r="H111" s="424"/>
      <c r="I111" s="239"/>
      <c r="J111" s="236"/>
      <c r="K111" s="110"/>
    </row>
    <row r="112" spans="1:11" ht="15.75">
      <c r="A112" s="111"/>
      <c r="B112" s="114" t="s">
        <v>35</v>
      </c>
      <c r="C112" s="289">
        <f>SUM(C113:C119)</f>
        <v>10501.68</v>
      </c>
      <c r="D112" s="289">
        <f>SUM(D113:D119)</f>
        <v>5324.969999999999</v>
      </c>
      <c r="E112" s="367">
        <f>SUM(E113:E119)</f>
        <v>11349.58</v>
      </c>
      <c r="F112" s="368">
        <f>SUM(F113:F119)</f>
        <v>5819.62</v>
      </c>
      <c r="G112" s="429">
        <v>5849.72</v>
      </c>
      <c r="H112" s="430">
        <v>21110.59</v>
      </c>
      <c r="I112" s="244">
        <f>SUM(I113:I119)</f>
        <v>5599.129999999999</v>
      </c>
      <c r="J112" s="245">
        <f t="shared" si="3"/>
        <v>-73.47715056755875</v>
      </c>
      <c r="K112" s="116"/>
    </row>
    <row r="113" spans="1:11" ht="15.75">
      <c r="A113" s="4"/>
      <c r="B113" s="62" t="s">
        <v>87</v>
      </c>
      <c r="C113" s="298">
        <v>955.08</v>
      </c>
      <c r="D113" s="298">
        <v>1408.11</v>
      </c>
      <c r="E113" s="369">
        <v>1500</v>
      </c>
      <c r="F113" s="370">
        <v>1492.84</v>
      </c>
      <c r="G113" s="423">
        <v>1523</v>
      </c>
      <c r="H113" s="424">
        <v>1842.74</v>
      </c>
      <c r="I113" s="239">
        <f>'pa mēnešiem'!C114</f>
        <v>1925.1399999999999</v>
      </c>
      <c r="J113" s="236">
        <f t="shared" si="3"/>
        <v>4.471602070829306</v>
      </c>
      <c r="K113" s="110" t="s">
        <v>177</v>
      </c>
    </row>
    <row r="114" spans="1:11" ht="15.75">
      <c r="A114" s="4"/>
      <c r="B114" s="62" t="s">
        <v>36</v>
      </c>
      <c r="C114" s="298">
        <v>5437.68</v>
      </c>
      <c r="D114" s="298">
        <v>944.11</v>
      </c>
      <c r="E114" s="369">
        <v>6000</v>
      </c>
      <c r="F114" s="370">
        <v>904.64</v>
      </c>
      <c r="G114" s="423">
        <v>904.64</v>
      </c>
      <c r="H114" s="424">
        <v>925.01</v>
      </c>
      <c r="I114" s="239">
        <f>'pa mēnešiem'!C115</f>
        <v>925.01</v>
      </c>
      <c r="J114" s="236">
        <f t="shared" si="3"/>
        <v>0</v>
      </c>
      <c r="K114" s="110"/>
    </row>
    <row r="115" spans="1:11" ht="15.75">
      <c r="A115" s="4"/>
      <c r="B115" s="62" t="s">
        <v>90</v>
      </c>
      <c r="C115" s="298">
        <v>909.72</v>
      </c>
      <c r="D115" s="298">
        <v>926.28</v>
      </c>
      <c r="E115" s="369">
        <v>910.44</v>
      </c>
      <c r="F115" s="370">
        <v>923.76</v>
      </c>
      <c r="G115" s="423">
        <v>901.08</v>
      </c>
      <c r="H115" s="424">
        <v>915.84</v>
      </c>
      <c r="I115" s="239">
        <f>'pa mēnešiem'!C116</f>
        <v>885.2399999999999</v>
      </c>
      <c r="J115" s="236">
        <f t="shared" si="3"/>
        <v>-3.3411949685534807</v>
      </c>
      <c r="K115" s="110"/>
    </row>
    <row r="116" spans="1:11" ht="15.75">
      <c r="A116" s="4"/>
      <c r="B116" s="15" t="s">
        <v>37</v>
      </c>
      <c r="C116" s="290">
        <v>1200</v>
      </c>
      <c r="D116" s="290">
        <v>88.47</v>
      </c>
      <c r="E116" s="369">
        <v>71.14</v>
      </c>
      <c r="F116" s="370">
        <v>856.38</v>
      </c>
      <c r="G116" s="423">
        <v>857</v>
      </c>
      <c r="H116" s="424">
        <v>16323</v>
      </c>
      <c r="I116" s="239">
        <f>'pa mēnešiem'!C117</f>
        <v>771.74</v>
      </c>
      <c r="J116" s="236">
        <f>I116/H116*100-100</f>
        <v>-95.27207008515592</v>
      </c>
      <c r="K116" s="460"/>
    </row>
    <row r="117" spans="1:11" ht="15.75">
      <c r="A117" s="4"/>
      <c r="B117" s="98" t="s">
        <v>89</v>
      </c>
      <c r="C117" s="299">
        <v>1471.2</v>
      </c>
      <c r="D117" s="331">
        <v>1368</v>
      </c>
      <c r="E117" s="369">
        <v>2268</v>
      </c>
      <c r="F117" s="370">
        <v>1092</v>
      </c>
      <c r="G117" s="423">
        <v>1092</v>
      </c>
      <c r="H117" s="424">
        <v>1092</v>
      </c>
      <c r="I117" s="239">
        <f>'pa mēnešiem'!C118</f>
        <v>1092</v>
      </c>
      <c r="J117" s="236">
        <f t="shared" si="3"/>
        <v>0</v>
      </c>
      <c r="K117" s="110"/>
    </row>
    <row r="118" spans="1:11" ht="12.75">
      <c r="A118" s="4"/>
      <c r="B118" s="11" t="s">
        <v>38</v>
      </c>
      <c r="C118" s="300">
        <v>0</v>
      </c>
      <c r="D118" s="332">
        <v>0</v>
      </c>
      <c r="E118" s="369">
        <v>0</v>
      </c>
      <c r="F118" s="370">
        <v>0</v>
      </c>
      <c r="G118" s="423">
        <v>0</v>
      </c>
      <c r="H118" s="424">
        <v>0</v>
      </c>
      <c r="I118" s="239">
        <f>'pa mēnešiem'!C119</f>
        <v>0</v>
      </c>
      <c r="J118" s="236"/>
      <c r="K118" s="110"/>
    </row>
    <row r="119" spans="1:11" ht="15.75">
      <c r="A119" s="4"/>
      <c r="B119" s="12" t="s">
        <v>129</v>
      </c>
      <c r="C119" s="300">
        <v>528</v>
      </c>
      <c r="D119" s="332">
        <v>590</v>
      </c>
      <c r="E119" s="369">
        <v>600</v>
      </c>
      <c r="F119" s="370">
        <v>550</v>
      </c>
      <c r="G119" s="423">
        <v>572</v>
      </c>
      <c r="H119" s="424">
        <v>12</v>
      </c>
      <c r="I119" s="239">
        <f>'pa mēnešiem'!C120</f>
        <v>0</v>
      </c>
      <c r="J119" s="236">
        <f t="shared" si="3"/>
        <v>-100</v>
      </c>
      <c r="K119" s="110"/>
    </row>
    <row r="120" spans="1:11" ht="15.75">
      <c r="A120" s="4"/>
      <c r="B120" s="12"/>
      <c r="C120" s="300"/>
      <c r="D120" s="332"/>
      <c r="E120" s="369"/>
      <c r="F120" s="370"/>
      <c r="G120" s="423"/>
      <c r="H120" s="424"/>
      <c r="I120" s="239"/>
      <c r="J120" s="236"/>
      <c r="K120" s="110"/>
    </row>
    <row r="121" spans="1:11" ht="31.5">
      <c r="A121" s="112"/>
      <c r="B121" s="18" t="s">
        <v>40</v>
      </c>
      <c r="C121" s="289">
        <v>424398.97</v>
      </c>
      <c r="D121" s="289">
        <v>423912.38</v>
      </c>
      <c r="E121" s="377">
        <v>455945.31</v>
      </c>
      <c r="F121" s="378">
        <v>402860.52</v>
      </c>
      <c r="G121" s="433">
        <v>418677.74</v>
      </c>
      <c r="H121" s="434">
        <v>390997.29</v>
      </c>
      <c r="I121" s="247">
        <f>'pa mēnešiem'!C122</f>
        <v>445985.88999999996</v>
      </c>
      <c r="J121" s="248">
        <f t="shared" si="3"/>
        <v>14.063678037256992</v>
      </c>
      <c r="K121" s="110" t="s">
        <v>122</v>
      </c>
    </row>
    <row r="122" spans="1:11" ht="15.75">
      <c r="A122" s="4"/>
      <c r="B122" s="16"/>
      <c r="C122" s="297"/>
      <c r="D122" s="297"/>
      <c r="E122" s="369"/>
      <c r="F122" s="370"/>
      <c r="G122" s="423"/>
      <c r="H122" s="424"/>
      <c r="I122" s="239"/>
      <c r="J122" s="236"/>
      <c r="K122" s="110"/>
    </row>
    <row r="123" spans="1:11" ht="38.25">
      <c r="A123" s="112"/>
      <c r="B123" s="18" t="s">
        <v>130</v>
      </c>
      <c r="C123" s="289">
        <v>12000</v>
      </c>
      <c r="D123" s="289">
        <v>7439.76</v>
      </c>
      <c r="E123" s="377">
        <v>12000</v>
      </c>
      <c r="F123" s="378">
        <v>5151.79</v>
      </c>
      <c r="G123" s="433">
        <v>6000</v>
      </c>
      <c r="H123" s="434">
        <v>5864.95</v>
      </c>
      <c r="I123" s="247">
        <f>'pa mēnešiem'!C124</f>
        <v>8500.21</v>
      </c>
      <c r="J123" s="248">
        <f t="shared" si="3"/>
        <v>44.93235236447029</v>
      </c>
      <c r="K123" s="460" t="s">
        <v>178</v>
      </c>
    </row>
    <row r="124" spans="1:11" ht="15.75">
      <c r="A124" s="4"/>
      <c r="B124" s="16"/>
      <c r="C124" s="297"/>
      <c r="D124" s="297"/>
      <c r="E124" s="369"/>
      <c r="F124" s="370"/>
      <c r="G124" s="423"/>
      <c r="H124" s="424"/>
      <c r="I124" s="239"/>
      <c r="J124" s="236"/>
      <c r="K124" s="110"/>
    </row>
    <row r="125" spans="1:11" ht="31.5">
      <c r="A125" s="112"/>
      <c r="B125" s="18" t="s">
        <v>131</v>
      </c>
      <c r="C125" s="289">
        <v>0</v>
      </c>
      <c r="D125" s="289">
        <v>756.94</v>
      </c>
      <c r="E125" s="377">
        <v>0</v>
      </c>
      <c r="F125" s="378">
        <v>0</v>
      </c>
      <c r="G125" s="433">
        <v>0</v>
      </c>
      <c r="H125" s="434">
        <v>0</v>
      </c>
      <c r="I125" s="247">
        <f>'pa mēnešiem'!C126</f>
        <v>0</v>
      </c>
      <c r="J125" s="248"/>
      <c r="K125" s="460"/>
    </row>
    <row r="126" spans="1:11" ht="15.75">
      <c r="A126" s="4"/>
      <c r="B126" s="16"/>
      <c r="C126" s="297"/>
      <c r="D126" s="297"/>
      <c r="E126" s="369"/>
      <c r="F126" s="370"/>
      <c r="G126" s="423"/>
      <c r="H126" s="424"/>
      <c r="I126" s="239"/>
      <c r="J126" s="236"/>
      <c r="K126" s="110"/>
    </row>
    <row r="127" spans="1:11" ht="15.75">
      <c r="A127" s="115"/>
      <c r="B127" s="17" t="s">
        <v>41</v>
      </c>
      <c r="C127" s="294"/>
      <c r="D127" s="294"/>
      <c r="E127" s="383"/>
      <c r="F127" s="384"/>
      <c r="G127" s="439"/>
      <c r="H127" s="440"/>
      <c r="I127" s="253"/>
      <c r="J127" s="254"/>
      <c r="K127" s="116"/>
    </row>
    <row r="128" spans="1:11" ht="31.5">
      <c r="A128" s="4"/>
      <c r="B128" s="147" t="s">
        <v>135</v>
      </c>
      <c r="C128" s="290">
        <v>383131.58</v>
      </c>
      <c r="D128" s="290">
        <v>480287.5</v>
      </c>
      <c r="E128" s="379">
        <v>362947.62</v>
      </c>
      <c r="F128" s="380">
        <v>362947.62</v>
      </c>
      <c r="G128" s="435">
        <v>520608</v>
      </c>
      <c r="H128" s="436">
        <v>395067.42</v>
      </c>
      <c r="I128" s="249">
        <f>'pa mēnešiem'!C129</f>
        <v>586716.16</v>
      </c>
      <c r="J128" s="250">
        <f t="shared" si="3"/>
        <v>48.51038842939772</v>
      </c>
      <c r="K128" s="540" t="s">
        <v>152</v>
      </c>
    </row>
    <row r="129" spans="1:11" ht="31.5">
      <c r="A129" s="112"/>
      <c r="B129" s="18" t="s">
        <v>42</v>
      </c>
      <c r="C129" s="289">
        <v>17035.31</v>
      </c>
      <c r="D129" s="289">
        <v>17229.03</v>
      </c>
      <c r="E129" s="377">
        <v>15997.77</v>
      </c>
      <c r="F129" s="378">
        <v>15791.98</v>
      </c>
      <c r="G129" s="433">
        <v>18492.56</v>
      </c>
      <c r="H129" s="434">
        <v>13180.75</v>
      </c>
      <c r="I129" s="247">
        <f>'pa mēnešiem'!C130</f>
        <v>18821.11</v>
      </c>
      <c r="J129" s="248">
        <f t="shared" si="3"/>
        <v>42.79240559148758</v>
      </c>
      <c r="K129" s="541"/>
    </row>
    <row r="130" spans="1:11" ht="15.75">
      <c r="A130" s="112"/>
      <c r="B130" s="18" t="s">
        <v>43</v>
      </c>
      <c r="C130" s="289">
        <v>0</v>
      </c>
      <c r="D130" s="289">
        <v>166.95</v>
      </c>
      <c r="E130" s="377">
        <v>0</v>
      </c>
      <c r="F130" s="378">
        <v>482.34</v>
      </c>
      <c r="G130" s="433">
        <v>0</v>
      </c>
      <c r="H130" s="434">
        <v>76.88</v>
      </c>
      <c r="I130" s="247">
        <f>'pa mēnešiem'!C131</f>
        <v>0</v>
      </c>
      <c r="J130" s="248">
        <f t="shared" si="3"/>
        <v>-100</v>
      </c>
      <c r="K130" s="110"/>
    </row>
    <row r="131" spans="1:11" ht="15.75">
      <c r="A131" s="4"/>
      <c r="B131" s="15"/>
      <c r="C131" s="290"/>
      <c r="D131" s="290"/>
      <c r="E131" s="369"/>
      <c r="F131" s="370"/>
      <c r="G131" s="423"/>
      <c r="H131" s="424"/>
      <c r="I131" s="239"/>
      <c r="J131" s="236"/>
      <c r="K131" s="110"/>
    </row>
    <row r="132" spans="1:11" ht="31.5">
      <c r="A132" s="111"/>
      <c r="B132" s="18" t="s">
        <v>44</v>
      </c>
      <c r="C132" s="289">
        <f>SUM(C133:C135)</f>
        <v>268493.5</v>
      </c>
      <c r="D132" s="289">
        <f>SUM(D133:D135)</f>
        <v>259553.16999999998</v>
      </c>
      <c r="E132" s="367">
        <v>263954.74</v>
      </c>
      <c r="F132" s="368">
        <v>300614.58</v>
      </c>
      <c r="G132" s="429">
        <v>289104.42</v>
      </c>
      <c r="H132" s="430">
        <v>298057.01</v>
      </c>
      <c r="I132" s="244">
        <f>SUM(I133:I135)</f>
        <v>302410.85</v>
      </c>
      <c r="J132" s="245">
        <f t="shared" si="3"/>
        <v>1.4607406817910231</v>
      </c>
      <c r="K132" s="116"/>
    </row>
    <row r="133" spans="1:11" ht="15.75">
      <c r="A133" s="4"/>
      <c r="B133" s="103" t="s">
        <v>101</v>
      </c>
      <c r="C133" s="290">
        <v>48997.46</v>
      </c>
      <c r="D133" s="290">
        <v>47465.7</v>
      </c>
      <c r="E133" s="385">
        <v>41704.45</v>
      </c>
      <c r="F133" s="386">
        <v>43858.14</v>
      </c>
      <c r="G133" s="441">
        <v>44784.42</v>
      </c>
      <c r="H133" s="442">
        <v>45369.95</v>
      </c>
      <c r="I133" s="255">
        <f>'pa mēnešiem'!C134</f>
        <v>34895.57</v>
      </c>
      <c r="J133" s="256">
        <f t="shared" si="3"/>
        <v>-23.086602475867835</v>
      </c>
      <c r="K133" s="460"/>
    </row>
    <row r="134" spans="1:11" ht="15.75">
      <c r="A134" s="4"/>
      <c r="B134" s="15" t="s">
        <v>132</v>
      </c>
      <c r="C134" s="290">
        <v>11896.04</v>
      </c>
      <c r="D134" s="290">
        <v>6726.47</v>
      </c>
      <c r="E134" s="369">
        <v>12000</v>
      </c>
      <c r="F134" s="370">
        <v>4301.44</v>
      </c>
      <c r="G134" s="423">
        <v>4320</v>
      </c>
      <c r="H134" s="424">
        <v>5129.06</v>
      </c>
      <c r="I134" s="239">
        <f>'pa mēnešiem'!C135</f>
        <v>4715.28</v>
      </c>
      <c r="J134" s="236">
        <f t="shared" si="3"/>
        <v>-8.06736517022614</v>
      </c>
      <c r="K134" s="460"/>
    </row>
    <row r="135" spans="1:11" ht="25.5">
      <c r="A135" s="4"/>
      <c r="B135" s="201" t="s">
        <v>143</v>
      </c>
      <c r="C135" s="294">
        <v>207600</v>
      </c>
      <c r="D135" s="294">
        <v>205361</v>
      </c>
      <c r="E135" s="369">
        <v>210250.29</v>
      </c>
      <c r="F135" s="370">
        <v>252455</v>
      </c>
      <c r="G135" s="423">
        <v>240000</v>
      </c>
      <c r="H135" s="424">
        <v>247558</v>
      </c>
      <c r="I135" s="239">
        <f>'pa mēnešiem'!C136</f>
        <v>262800</v>
      </c>
      <c r="J135" s="236">
        <f t="shared" si="3"/>
        <v>6.156940999684906</v>
      </c>
      <c r="K135" s="460" t="s">
        <v>191</v>
      </c>
    </row>
    <row r="136" spans="1:11" s="29" customFormat="1" ht="36" customHeight="1">
      <c r="A136" s="180" t="s">
        <v>45</v>
      </c>
      <c r="B136" s="181" t="s">
        <v>46</v>
      </c>
      <c r="C136" s="289">
        <f aca="true" t="shared" si="4" ref="C136:I136">C41-C62</f>
        <v>178886.3200000003</v>
      </c>
      <c r="D136" s="289">
        <f t="shared" si="4"/>
        <v>180356.93999999948</v>
      </c>
      <c r="E136" s="367">
        <f t="shared" si="4"/>
        <v>59608.390000000596</v>
      </c>
      <c r="F136" s="368">
        <f t="shared" si="4"/>
        <v>252751.15000000037</v>
      </c>
      <c r="G136" s="421">
        <f t="shared" si="4"/>
        <v>-6312</v>
      </c>
      <c r="H136" s="422">
        <f t="shared" si="4"/>
        <v>39499.439000000246</v>
      </c>
      <c r="I136" s="237">
        <f t="shared" si="4"/>
        <v>102.90000000037253</v>
      </c>
      <c r="J136" s="238">
        <f t="shared" si="3"/>
        <v>-99.7394899709832</v>
      </c>
      <c r="K136" s="472"/>
    </row>
    <row r="137" spans="1:10" ht="15.75">
      <c r="A137" s="3"/>
      <c r="B137" s="106"/>
      <c r="C137" s="301"/>
      <c r="D137" s="301"/>
      <c r="E137" s="302"/>
      <c r="F137" s="303"/>
      <c r="G137" s="260"/>
      <c r="H137" s="261"/>
      <c r="I137" s="105"/>
      <c r="J137" s="105"/>
    </row>
    <row r="138" spans="1:11" ht="44.25" customHeight="1">
      <c r="A138" s="526"/>
      <c r="B138" s="527"/>
      <c r="C138" s="527"/>
      <c r="D138" s="527"/>
      <c r="E138" s="527"/>
      <c r="F138" s="527"/>
      <c r="G138" s="527"/>
      <c r="H138" s="527"/>
      <c r="I138" s="527"/>
      <c r="J138" s="527"/>
      <c r="K138" s="527"/>
    </row>
    <row r="139" spans="1:10" ht="15.75">
      <c r="A139" s="3"/>
      <c r="B139" s="106"/>
      <c r="C139" s="301"/>
      <c r="D139" s="301"/>
      <c r="E139" s="302"/>
      <c r="F139" s="303"/>
      <c r="G139" s="260"/>
      <c r="H139" s="261"/>
      <c r="I139" s="105"/>
      <c r="J139" s="105"/>
    </row>
    <row r="140" spans="1:11" ht="12.75">
      <c r="A140" s="118" t="s">
        <v>107</v>
      </c>
      <c r="B140" s="118"/>
      <c r="C140" s="304"/>
      <c r="D140" s="304"/>
      <c r="E140" s="305"/>
      <c r="F140" s="305"/>
      <c r="G140" s="262"/>
      <c r="H140" s="262"/>
      <c r="I140" s="119"/>
      <c r="J140" s="119"/>
      <c r="K140" s="122" t="s">
        <v>108</v>
      </c>
    </row>
    <row r="141" spans="2:10" ht="12.75">
      <c r="B141"/>
      <c r="C141" s="306"/>
      <c r="D141" s="306"/>
      <c r="E141" s="307"/>
      <c r="G141" s="263"/>
      <c r="I141" s="124"/>
      <c r="J141" s="124"/>
    </row>
    <row r="142" spans="1:10" ht="12.75">
      <c r="A142" s="129" t="s">
        <v>109</v>
      </c>
      <c r="B142"/>
      <c r="C142" s="306"/>
      <c r="D142" s="306"/>
      <c r="E142" s="307"/>
      <c r="G142" s="263"/>
      <c r="I142" s="124"/>
      <c r="J142" s="124"/>
    </row>
    <row r="143" spans="1:10" ht="12.75">
      <c r="A143" s="130" t="s">
        <v>110</v>
      </c>
      <c r="B143" s="129"/>
      <c r="C143" s="308"/>
      <c r="D143" s="308"/>
      <c r="E143" s="309"/>
      <c r="F143" s="309"/>
      <c r="G143" s="264"/>
      <c r="H143" s="264"/>
      <c r="I143" s="129"/>
      <c r="J143" s="129"/>
    </row>
    <row r="146" ht="12.75">
      <c r="A146" s="204"/>
    </row>
  </sheetData>
  <sheetProtection/>
  <mergeCells count="16">
    <mergeCell ref="A4:A5"/>
    <mergeCell ref="B4:B5"/>
    <mergeCell ref="A138:K138"/>
    <mergeCell ref="K9:K20"/>
    <mergeCell ref="K43:K48"/>
    <mergeCell ref="K22:K25"/>
    <mergeCell ref="K33:K38"/>
    <mergeCell ref="K28:K30"/>
    <mergeCell ref="K128:K129"/>
    <mergeCell ref="C4:D5"/>
    <mergeCell ref="B2:F2"/>
    <mergeCell ref="I4:I5"/>
    <mergeCell ref="K4:K5"/>
    <mergeCell ref="J4:J5"/>
    <mergeCell ref="E4:F5"/>
    <mergeCell ref="G4:H5"/>
  </mergeCells>
  <printOptions horizontalCentered="1"/>
  <pageMargins left="0.15748031496062992" right="0.15748031496062992" top="0.7874015748031497" bottom="0.5905511811023623" header="0" footer="0"/>
  <pageSetup fitToHeight="5"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1">
      <selection activeCell="C8" sqref="C8"/>
    </sheetView>
  </sheetViews>
  <sheetFormatPr defaultColWidth="9.140625" defaultRowHeight="12.75"/>
  <cols>
    <col min="1" max="1" width="48.8515625" style="0" customWidth="1"/>
    <col min="2" max="2" width="11.7109375" style="0" customWidth="1"/>
    <col min="3" max="3" width="13.00390625" style="0" customWidth="1"/>
    <col min="4" max="4" width="10.140625" style="446" customWidth="1"/>
    <col min="5" max="5" width="48.28125" style="0" customWidth="1"/>
  </cols>
  <sheetData>
    <row r="1" ht="18">
      <c r="A1" s="449" t="s">
        <v>192</v>
      </c>
    </row>
    <row r="2" ht="18">
      <c r="A2" s="449"/>
    </row>
    <row r="3" spans="1:5" ht="25.5">
      <c r="A3" s="443"/>
      <c r="B3" s="447" t="s">
        <v>156</v>
      </c>
      <c r="C3" s="447" t="s">
        <v>179</v>
      </c>
      <c r="D3" s="448" t="s">
        <v>166</v>
      </c>
      <c r="E3" s="4" t="s">
        <v>180</v>
      </c>
    </row>
    <row r="4" spans="1:5" ht="31.5">
      <c r="A4" s="444" t="s">
        <v>88</v>
      </c>
      <c r="B4" s="445">
        <f>Paskaidrojums!I85</f>
        <v>3500</v>
      </c>
      <c r="C4" s="474">
        <f>Paskaidrojums!H85</f>
        <v>4887</v>
      </c>
      <c r="D4" s="475">
        <f>B4/C4*100-100</f>
        <v>-28.38142009412728</v>
      </c>
      <c r="E4" s="476"/>
    </row>
    <row r="5" spans="1:5" ht="52.5" customHeight="1">
      <c r="A5" s="477" t="s">
        <v>164</v>
      </c>
      <c r="B5" s="478">
        <v>2000</v>
      </c>
      <c r="C5" s="479">
        <v>1490</v>
      </c>
      <c r="D5" s="480">
        <f>B5/C5*100-100</f>
        <v>34.228187919463096</v>
      </c>
      <c r="E5" s="81" t="s">
        <v>195</v>
      </c>
    </row>
    <row r="6" spans="1:5" ht="35.25" customHeight="1">
      <c r="A6" s="477" t="s">
        <v>165</v>
      </c>
      <c r="B6" s="478">
        <v>1500</v>
      </c>
      <c r="C6" s="479">
        <v>3397</v>
      </c>
      <c r="D6" s="480">
        <f aca="true" t="shared" si="0" ref="D6:D15">B6/C6*100-100</f>
        <v>-55.843391227553724</v>
      </c>
      <c r="E6" s="81" t="s">
        <v>208</v>
      </c>
    </row>
    <row r="7" spans="1:5" ht="12.75">
      <c r="A7" s="481"/>
      <c r="B7" s="481"/>
      <c r="C7" s="481"/>
      <c r="D7" s="482"/>
      <c r="E7" s="483"/>
    </row>
    <row r="8" spans="1:5" ht="31.5">
      <c r="A8" s="444" t="s">
        <v>85</v>
      </c>
      <c r="B8" s="445">
        <f>Paskaidrojums!I102</f>
        <v>81307.77</v>
      </c>
      <c r="C8" s="473">
        <f>Paskaidrojums!H102</f>
        <v>74608.69</v>
      </c>
      <c r="D8" s="484">
        <f t="shared" si="0"/>
        <v>8.978954060177173</v>
      </c>
      <c r="E8" s="476"/>
    </row>
    <row r="9" spans="1:5" ht="51">
      <c r="A9" s="485" t="s">
        <v>194</v>
      </c>
      <c r="B9" s="486">
        <v>27136.04</v>
      </c>
      <c r="C9" s="479">
        <v>30911.85</v>
      </c>
      <c r="D9" s="480">
        <f t="shared" si="0"/>
        <v>-12.214765534900039</v>
      </c>
      <c r="E9" s="81"/>
    </row>
    <row r="10" spans="1:5" ht="38.25">
      <c r="A10" s="485" t="s">
        <v>167</v>
      </c>
      <c r="B10" s="479">
        <v>32257.92</v>
      </c>
      <c r="C10" s="479">
        <v>21855.79</v>
      </c>
      <c r="D10" s="480">
        <f t="shared" si="0"/>
        <v>47.59439031945308</v>
      </c>
      <c r="E10" s="81" t="s">
        <v>196</v>
      </c>
    </row>
    <row r="11" spans="1:5" ht="12.75">
      <c r="A11" s="485" t="s">
        <v>168</v>
      </c>
      <c r="B11" s="479">
        <v>3448.32</v>
      </c>
      <c r="C11" s="479">
        <v>3536.62</v>
      </c>
      <c r="D11" s="480">
        <f t="shared" si="0"/>
        <v>-2.496734169913637</v>
      </c>
      <c r="E11" s="476"/>
    </row>
    <row r="12" spans="1:5" ht="12.75">
      <c r="A12" s="485" t="s">
        <v>169</v>
      </c>
      <c r="B12" s="479">
        <v>11764.65</v>
      </c>
      <c r="C12" s="479">
        <v>11560.25</v>
      </c>
      <c r="D12" s="480">
        <f t="shared" si="0"/>
        <v>1.7681278519063142</v>
      </c>
      <c r="E12" s="476"/>
    </row>
    <row r="13" spans="1:5" ht="12.75">
      <c r="A13" s="485" t="s">
        <v>170</v>
      </c>
      <c r="B13" s="479">
        <v>5495</v>
      </c>
      <c r="C13" s="479">
        <v>5509.26</v>
      </c>
      <c r="D13" s="480">
        <f t="shared" si="0"/>
        <v>-0.2588369399883135</v>
      </c>
      <c r="E13" s="476"/>
    </row>
    <row r="14" spans="1:5" ht="25.5">
      <c r="A14" s="485" t="s">
        <v>193</v>
      </c>
      <c r="B14" s="479"/>
      <c r="C14" s="479">
        <v>20.13</v>
      </c>
      <c r="D14" s="480">
        <f t="shared" si="0"/>
        <v>-100</v>
      </c>
      <c r="E14" s="476"/>
    </row>
    <row r="15" spans="1:5" ht="12.75">
      <c r="A15" s="485" t="s">
        <v>171</v>
      </c>
      <c r="B15" s="479">
        <v>1205.84</v>
      </c>
      <c r="C15" s="479">
        <v>1214.79</v>
      </c>
      <c r="D15" s="480">
        <f t="shared" si="0"/>
        <v>-0.7367528544028232</v>
      </c>
      <c r="E15" s="476"/>
    </row>
    <row r="18" spans="1:6" ht="12.75">
      <c r="A18" s="118" t="s">
        <v>107</v>
      </c>
      <c r="B18" s="118"/>
      <c r="C18" s="118"/>
      <c r="D18" s="119"/>
      <c r="E18" s="122" t="s">
        <v>108</v>
      </c>
      <c r="F18" s="119"/>
    </row>
    <row r="19" spans="4:7" ht="12.75">
      <c r="D19" s="120"/>
      <c r="E19" s="125"/>
      <c r="F19" s="124"/>
      <c r="G19" s="127"/>
    </row>
    <row r="20" spans="1:7" ht="12.75">
      <c r="A20" s="129" t="s">
        <v>109</v>
      </c>
      <c r="D20" s="120"/>
      <c r="E20" s="125"/>
      <c r="F20" s="124"/>
      <c r="G20" s="127"/>
    </row>
    <row r="21" spans="1:7" ht="12.75">
      <c r="A21" s="130" t="s">
        <v>110</v>
      </c>
      <c r="B21" s="129"/>
      <c r="C21" s="129"/>
      <c r="D21" s="129"/>
      <c r="E21" s="129"/>
      <c r="F21" s="129"/>
      <c r="G21" s="129"/>
    </row>
    <row r="22" spans="2:4" ht="12.75">
      <c r="B22" s="1"/>
      <c r="C22" s="27"/>
      <c r="D22"/>
    </row>
    <row r="23" spans="2:4" ht="12.75">
      <c r="B23" s="1"/>
      <c r="C23" s="27"/>
      <c r="D23"/>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4"/>
  <sheetViews>
    <sheetView zoomScalePageLayoutView="0" workbookViewId="0" topLeftCell="A1">
      <selection activeCell="F3" sqref="F3"/>
    </sheetView>
  </sheetViews>
  <sheetFormatPr defaultColWidth="9.140625" defaultRowHeight="12.75"/>
  <cols>
    <col min="1" max="1" width="35.28125" style="0" customWidth="1"/>
    <col min="2" max="2" width="35.28125" style="494" customWidth="1"/>
    <col min="3" max="3" width="35.28125" style="0" customWidth="1"/>
    <col min="4" max="5" width="11.7109375" style="0" bestFit="1" customWidth="1"/>
    <col min="6" max="6" width="10.140625" style="0" bestFit="1" customWidth="1"/>
    <col min="7" max="7" width="16.8515625" style="0" customWidth="1"/>
  </cols>
  <sheetData>
    <row r="1" spans="1:2" ht="33.75" customHeight="1">
      <c r="A1" s="491" t="s">
        <v>203</v>
      </c>
      <c r="B1" s="492" t="s">
        <v>204</v>
      </c>
    </row>
    <row r="2" spans="1:6" ht="267.75">
      <c r="A2" s="495" t="s">
        <v>201</v>
      </c>
      <c r="B2" s="493" t="s">
        <v>205</v>
      </c>
      <c r="C2" s="488" t="s">
        <v>199</v>
      </c>
      <c r="D2" s="178">
        <f>'pa mēnešiem'!C137+'pa mēnešiem'!C130+'pa mēnešiem'!C122</f>
        <v>464909.8999999995</v>
      </c>
      <c r="E2" s="178">
        <f>'pa mēnešiem'!C129+'pa mēnešiem'!C130</f>
        <v>605537.27</v>
      </c>
      <c r="F2" s="496">
        <f>D2/E2</f>
        <v>0.767764302930519</v>
      </c>
    </row>
    <row r="3" spans="1:7" ht="204.75">
      <c r="A3" s="489" t="s">
        <v>202</v>
      </c>
      <c r="B3" s="493" t="s">
        <v>206</v>
      </c>
      <c r="C3" s="488" t="s">
        <v>200</v>
      </c>
      <c r="D3" s="498">
        <f>1600851+'pa cet'!C143</f>
        <v>1600953.8999999994</v>
      </c>
      <c r="E3" s="178">
        <f>3300592+1710547-'pa cet'!C128</f>
        <v>4565153.11</v>
      </c>
      <c r="F3" s="497">
        <f>D3/E3*100</f>
        <v>35.06900779500908</v>
      </c>
      <c r="G3" t="s">
        <v>207</v>
      </c>
    </row>
    <row r="4" ht="12.75">
      <c r="F4" s="49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findir</dc:creator>
  <cp:keywords/>
  <dc:description/>
  <cp:lastModifiedBy>Komerc</cp:lastModifiedBy>
  <cp:lastPrinted>2019-01-31T14:24:26Z</cp:lastPrinted>
  <dcterms:created xsi:type="dcterms:W3CDTF">2015-02-20T10:15:46Z</dcterms:created>
  <dcterms:modified xsi:type="dcterms:W3CDTF">2019-07-31T11:54:23Z</dcterms:modified>
  <cp:category/>
  <cp:version/>
  <cp:contentType/>
  <cp:contentStatus/>
</cp:coreProperties>
</file>