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mc:AlternateContent xmlns:mc="http://schemas.openxmlformats.org/markup-compatibility/2006">
    <mc:Choice Requires="x15">
      <x15ac:absPath xmlns:x15ac="http://schemas.microsoft.com/office/spreadsheetml/2010/11/ac" url="C:\Users\Sergejs\Desktop\Новая папка\"/>
    </mc:Choice>
  </mc:AlternateContent>
  <bookViews>
    <workbookView xWindow="0" yWindow="0" windowWidth="20490" windowHeight="7920"/>
  </bookViews>
  <sheets>
    <sheet name="Inform.ievad." sheetId="11" r:id="rId1"/>
    <sheet name="PZA" sheetId="7" r:id="rId2"/>
    <sheet name="Aktīvs" sheetId="1" r:id="rId3"/>
    <sheet name="Pasīvs" sheetId="2" r:id="rId4"/>
    <sheet name="Analīze" sheetId="6" r:id="rId5"/>
    <sheet name="C0_7.4." sheetId="12" state="hidden" r:id="rId6"/>
    <sheet name="Kopsavilkums" sheetId="5" r:id="rId7"/>
    <sheet name="Skaidrojumi" sheetId="8" r:id="rId8"/>
  </sheets>
  <definedNames>
    <definedName name="_xlnm._FilterDatabase" localSheetId="0" hidden="1">Inform.ievad.!$B$7:$C$8</definedName>
    <definedName name="C_0_5.1.Būtiskums">#REF!</definedName>
    <definedName name="C_0_7.2.Akt">Aktīvs!#REF!</definedName>
    <definedName name="C_0_7.2.Pas">Pasīvs!$C$4</definedName>
    <definedName name="C_0_7.3.koef">Analīze!$A$4</definedName>
    <definedName name="C_0_7.4.">'C0_7.4.'!$F$3</definedName>
    <definedName name="C_0_7.5">#REF!</definedName>
    <definedName name="C_0_7.5.Izm">#REF!</definedName>
    <definedName name="D_1_11.">#REF!</definedName>
    <definedName name="D_1_12.">#REF!</definedName>
    <definedName name="E_1_13.">#REF!</definedName>
    <definedName name="F_1_21.">#REF!</definedName>
    <definedName name="G_1_23.">#REF!</definedName>
    <definedName name="H_1_26.">#REF!</definedName>
    <definedName name="Informācijas_ievadīšana">Inform.ievad.!$B$2</definedName>
    <definedName name="J_1_3.">#REF!</definedName>
    <definedName name="K_1_4.">#REF!</definedName>
    <definedName name="L_1_51.">#REF!</definedName>
    <definedName name="M_1_53.">#REF!</definedName>
    <definedName name="N__O__P__Q__S_1_5...">#REF!</definedName>
    <definedName name="O4_2.">Kopsavilkums!$A$4</definedName>
    <definedName name="O4_2.1.">#REF!</definedName>
    <definedName name="R_1_59">#REF!</definedName>
    <definedName name="Saturs">#REF!</definedName>
    <definedName name="_xlnm.Print_Titles" localSheetId="2">Aktīvs!$2:$8</definedName>
    <definedName name="_xlnm.Print_Titles" localSheetId="4">Analīze!$2:$5</definedName>
    <definedName name="_xlnm.Print_Titles" localSheetId="5">'C0_7.4.'!$1:$7</definedName>
    <definedName name="_xlnm.Print_Titles" localSheetId="6">Kopsavilkums!$2:$5</definedName>
    <definedName name="_xlnm.Print_Titles" localSheetId="3">Pasīvs!$2:$8</definedName>
    <definedName name="_xlnm.Print_Titles" localSheetId="1">PZA!$2:$7</definedName>
    <definedName name="_xlnm.Print_Titles" localSheetId="7">Skaidrojumi!#REF!</definedName>
    <definedName name="_xlnm.Print_Area" localSheetId="2">Aktīvs!$A$2:$K$71</definedName>
    <definedName name="_xlnm.Print_Area" localSheetId="4">Analīze!$A$2:$K$50</definedName>
    <definedName name="_xlnm.Print_Area" localSheetId="0">Inform.ievad.!$B$1:$H$15</definedName>
    <definedName name="_xlnm.Print_Area" localSheetId="6">Kopsavilkums!$A$2:$J$38</definedName>
    <definedName name="_xlnm.Print_Area" localSheetId="3">Pasīvs!$A$2:$K$67</definedName>
    <definedName name="_xlnm.Print_Area" localSheetId="1">PZA!$A$2:$H$30</definedName>
    <definedName name="_xlnm.Print_Area" localSheetId="7">Skaidrojumi!$A$1:$B$54</definedName>
  </definedNames>
  <calcPr calcId="152511" fullCalcOnLoad="1" fullPrecision="0"/>
</workbook>
</file>

<file path=xl/calcChain.xml><?xml version="1.0" encoding="utf-8"?>
<calcChain xmlns="http://schemas.openxmlformats.org/spreadsheetml/2006/main">
  <c r="E21" i="2" l="1"/>
  <c r="F45" i="2"/>
  <c r="F28" i="2"/>
  <c r="F19" i="2"/>
  <c r="F67" i="1"/>
  <c r="F61" i="1"/>
  <c r="F51" i="1"/>
  <c r="F49" i="1"/>
  <c r="F39" i="1"/>
  <c r="F29" i="1"/>
  <c r="F27" i="1"/>
  <c r="F25" i="1"/>
  <c r="F16" i="1"/>
  <c r="F40" i="1"/>
  <c r="F10" i="7"/>
  <c r="F20" i="7"/>
  <c r="F23" i="7"/>
  <c r="F26" i="7"/>
  <c r="C6" i="6"/>
  <c r="B6" i="6"/>
  <c r="C6" i="5"/>
  <c r="C12" i="5"/>
  <c r="C17" i="5"/>
  <c r="C22" i="5"/>
  <c r="C32" i="5"/>
  <c r="B6" i="5"/>
  <c r="F6" i="2"/>
  <c r="E6" i="2"/>
  <c r="E61" i="1"/>
  <c r="G59" i="1"/>
  <c r="C29" i="6"/>
  <c r="E62" i="2"/>
  <c r="F62" i="2"/>
  <c r="G62" i="2"/>
  <c r="C33" i="6"/>
  <c r="C31" i="6"/>
  <c r="C32" i="6"/>
  <c r="E49" i="1"/>
  <c r="F63" i="2"/>
  <c r="F69" i="1"/>
  <c r="F70" i="1"/>
  <c r="E10" i="7"/>
  <c r="E20" i="7"/>
  <c r="E19" i="2"/>
  <c r="E45" i="2"/>
  <c r="E63" i="2"/>
  <c r="E28" i="2"/>
  <c r="H45" i="2"/>
  <c r="G45" i="2"/>
  <c r="G44" i="2"/>
  <c r="H44" i="2"/>
  <c r="H11" i="1"/>
  <c r="G11" i="1"/>
  <c r="J7" i="1"/>
  <c r="E51" i="1"/>
  <c r="E67" i="1"/>
  <c r="E69" i="1"/>
  <c r="E39" i="1"/>
  <c r="E40" i="1"/>
  <c r="E29" i="1"/>
  <c r="E27" i="1"/>
  <c r="E25" i="1"/>
  <c r="G25" i="1"/>
  <c r="E16" i="1"/>
  <c r="H8" i="7"/>
  <c r="H21" i="2"/>
  <c r="H9" i="7"/>
  <c r="H10" i="7"/>
  <c r="H11" i="7"/>
  <c r="H12" i="7"/>
  <c r="H13" i="7"/>
  <c r="H14" i="7"/>
  <c r="H15" i="7"/>
  <c r="H16" i="7"/>
  <c r="H17" i="7"/>
  <c r="H18" i="7"/>
  <c r="H19" i="7"/>
  <c r="H21" i="7"/>
  <c r="H22" i="7"/>
  <c r="H24" i="7"/>
  <c r="H25" i="7"/>
  <c r="G9" i="7"/>
  <c r="G10" i="7"/>
  <c r="G11" i="7"/>
  <c r="G12" i="7"/>
  <c r="G13" i="7"/>
  <c r="G14" i="7"/>
  <c r="G15" i="7"/>
  <c r="G16" i="7"/>
  <c r="G17" i="7"/>
  <c r="G18" i="7"/>
  <c r="G19" i="7"/>
  <c r="G21" i="7"/>
  <c r="G22" i="7"/>
  <c r="G24" i="7"/>
  <c r="G25" i="7"/>
  <c r="J7" i="2"/>
  <c r="I7" i="2"/>
  <c r="I7" i="1"/>
  <c r="G21" i="1"/>
  <c r="H21" i="1"/>
  <c r="G19" i="1"/>
  <c r="H19" i="1"/>
  <c r="G8" i="7"/>
  <c r="A2" i="6"/>
  <c r="F29" i="7"/>
  <c r="F30" i="7"/>
  <c r="F31" i="7"/>
  <c r="E30" i="7"/>
  <c r="E29" i="7"/>
  <c r="H66" i="1"/>
  <c r="H60" i="1"/>
  <c r="H51" i="1"/>
  <c r="H48" i="1"/>
  <c r="H50" i="1"/>
  <c r="G51" i="1"/>
  <c r="H26" i="1"/>
  <c r="H27" i="1"/>
  <c r="H28" i="1"/>
  <c r="H29" i="1"/>
  <c r="H24" i="1"/>
  <c r="G29" i="1"/>
  <c r="G27" i="1"/>
  <c r="G2" i="1"/>
  <c r="I2" i="1"/>
  <c r="C2" i="1"/>
  <c r="H69" i="1"/>
  <c r="H67" i="1"/>
  <c r="H64" i="1"/>
  <c r="H65" i="1"/>
  <c r="H54" i="1"/>
  <c r="H55" i="1"/>
  <c r="H56" i="1"/>
  <c r="H57" i="1"/>
  <c r="H58" i="1"/>
  <c r="H59" i="1"/>
  <c r="H44" i="1"/>
  <c r="H45" i="1"/>
  <c r="H46" i="1"/>
  <c r="H47" i="1"/>
  <c r="H39" i="1"/>
  <c r="H32" i="1"/>
  <c r="H33" i="1"/>
  <c r="H34" i="1"/>
  <c r="H35" i="1"/>
  <c r="H36" i="1"/>
  <c r="H37" i="1"/>
  <c r="H38" i="1"/>
  <c r="H25" i="1"/>
  <c r="H20" i="1"/>
  <c r="H22" i="1"/>
  <c r="H23" i="1"/>
  <c r="H16" i="1"/>
  <c r="H13" i="1"/>
  <c r="H14" i="1"/>
  <c r="H15" i="1"/>
  <c r="H12" i="1"/>
  <c r="H68" i="1"/>
  <c r="H63" i="1"/>
  <c r="H53" i="1"/>
  <c r="H43" i="1"/>
  <c r="H31" i="1"/>
  <c r="H18" i="1"/>
  <c r="G12" i="1"/>
  <c r="G13" i="1"/>
  <c r="G14" i="1"/>
  <c r="G15" i="1"/>
  <c r="G69" i="1"/>
  <c r="G68" i="1"/>
  <c r="G67" i="1"/>
  <c r="G65" i="1"/>
  <c r="G64" i="1"/>
  <c r="G63" i="1"/>
  <c r="G62" i="1"/>
  <c r="G58" i="1"/>
  <c r="G57" i="1"/>
  <c r="G56" i="1"/>
  <c r="G55" i="1"/>
  <c r="G54" i="1"/>
  <c r="G53" i="1"/>
  <c r="G48" i="1"/>
  <c r="G47" i="1"/>
  <c r="G46" i="1"/>
  <c r="G45" i="1"/>
  <c r="G44" i="1"/>
  <c r="G43" i="1"/>
  <c r="G39" i="1"/>
  <c r="G38" i="1"/>
  <c r="G37" i="1"/>
  <c r="G36" i="1"/>
  <c r="G35" i="1"/>
  <c r="G34" i="1"/>
  <c r="G33" i="1"/>
  <c r="G32" i="1"/>
  <c r="G31" i="1"/>
  <c r="G30" i="1"/>
  <c r="G24" i="1"/>
  <c r="G23" i="1"/>
  <c r="G22" i="1"/>
  <c r="G20" i="1"/>
  <c r="G18" i="1"/>
  <c r="G17" i="1"/>
  <c r="G16" i="1"/>
  <c r="F2" i="6"/>
  <c r="I2" i="6"/>
  <c r="B29" i="6"/>
  <c r="D29" i="6"/>
  <c r="B24" i="6"/>
  <c r="D24" i="6"/>
  <c r="C24" i="6"/>
  <c r="C37" i="6"/>
  <c r="C36" i="6"/>
  <c r="B37" i="6"/>
  <c r="B36" i="6"/>
  <c r="C35" i="6"/>
  <c r="D35" i="6"/>
  <c r="B35" i="6"/>
  <c r="C34" i="6"/>
  <c r="B34" i="6"/>
  <c r="D34" i="6"/>
  <c r="D37" i="6"/>
  <c r="D46" i="6"/>
  <c r="C41" i="6"/>
  <c r="D41" i="6"/>
  <c r="C15" i="6"/>
  <c r="C10" i="6"/>
  <c r="B10" i="6"/>
  <c r="D10" i="6"/>
  <c r="B33" i="6"/>
  <c r="B31" i="6"/>
  <c r="B41" i="6"/>
  <c r="G1" i="12"/>
  <c r="H3" i="12"/>
  <c r="H1" i="12"/>
  <c r="F1" i="12"/>
  <c r="C1" i="12"/>
  <c r="B5" i="12"/>
  <c r="B3" i="12"/>
  <c r="Q33" i="12"/>
  <c r="Q43" i="12"/>
  <c r="Q46" i="12"/>
  <c r="O11" i="12"/>
  <c r="O21" i="12"/>
  <c r="O24" i="12"/>
  <c r="N11" i="12"/>
  <c r="N21" i="12"/>
  <c r="N24" i="12"/>
  <c r="M11" i="12"/>
  <c r="M21" i="12"/>
  <c r="M24" i="12"/>
  <c r="L11" i="12"/>
  <c r="L21" i="12"/>
  <c r="L24" i="12"/>
  <c r="K11" i="12"/>
  <c r="K21" i="12"/>
  <c r="J11" i="12"/>
  <c r="J21" i="12"/>
  <c r="J24" i="12"/>
  <c r="I11" i="12"/>
  <c r="I21" i="12"/>
  <c r="I24" i="12"/>
  <c r="H11" i="12"/>
  <c r="H21" i="12"/>
  <c r="H24" i="12"/>
  <c r="G11" i="12"/>
  <c r="G21" i="12"/>
  <c r="F11" i="12"/>
  <c r="F21" i="12"/>
  <c r="F24" i="12"/>
  <c r="E11" i="12"/>
  <c r="E21" i="12"/>
  <c r="E24" i="12"/>
  <c r="D11" i="12"/>
  <c r="D21" i="12"/>
  <c r="D24" i="12"/>
  <c r="D27" i="12"/>
  <c r="O48" i="12"/>
  <c r="N48" i="12"/>
  <c r="M48" i="12"/>
  <c r="L48" i="12"/>
  <c r="K48" i="12"/>
  <c r="J48" i="12"/>
  <c r="I48" i="12"/>
  <c r="H48" i="12"/>
  <c r="G48" i="12"/>
  <c r="F48" i="12"/>
  <c r="E48" i="12"/>
  <c r="O47" i="12"/>
  <c r="N47" i="12"/>
  <c r="M47" i="12"/>
  <c r="L47" i="12"/>
  <c r="K47" i="12"/>
  <c r="J47" i="12"/>
  <c r="I47" i="12"/>
  <c r="H47" i="12"/>
  <c r="G47" i="12"/>
  <c r="F47" i="12"/>
  <c r="E47" i="12"/>
  <c r="R45" i="12"/>
  <c r="O45" i="12"/>
  <c r="N45" i="12"/>
  <c r="M45" i="12"/>
  <c r="L45" i="12"/>
  <c r="K45" i="12"/>
  <c r="J45" i="12"/>
  <c r="I45" i="12"/>
  <c r="H45" i="12"/>
  <c r="G45" i="12"/>
  <c r="F45" i="12"/>
  <c r="E45" i="12"/>
  <c r="R44" i="12"/>
  <c r="O44" i="12"/>
  <c r="N44" i="12"/>
  <c r="M44" i="12"/>
  <c r="L44" i="12"/>
  <c r="K44" i="12"/>
  <c r="J44" i="12"/>
  <c r="I44" i="12"/>
  <c r="H44" i="12"/>
  <c r="G44" i="12"/>
  <c r="F44" i="12"/>
  <c r="E44" i="12"/>
  <c r="R43" i="12"/>
  <c r="O43" i="12"/>
  <c r="N43" i="12"/>
  <c r="M43" i="12"/>
  <c r="J43" i="12"/>
  <c r="I43" i="12"/>
  <c r="E43" i="12"/>
  <c r="R42" i="12"/>
  <c r="O42" i="12"/>
  <c r="N42" i="12"/>
  <c r="M42" i="12"/>
  <c r="L42" i="12"/>
  <c r="K42" i="12"/>
  <c r="J42" i="12"/>
  <c r="I42" i="12"/>
  <c r="H42" i="12"/>
  <c r="G42" i="12"/>
  <c r="F42" i="12"/>
  <c r="E42" i="12"/>
  <c r="R41" i="12"/>
  <c r="O41" i="12"/>
  <c r="N41" i="12"/>
  <c r="M41" i="12"/>
  <c r="L41" i="12"/>
  <c r="K41" i="12"/>
  <c r="J41" i="12"/>
  <c r="I41" i="12"/>
  <c r="H41" i="12"/>
  <c r="G41" i="12"/>
  <c r="F41" i="12"/>
  <c r="E41" i="12"/>
  <c r="R40" i="12"/>
  <c r="O40" i="12"/>
  <c r="N40" i="12"/>
  <c r="M40" i="12"/>
  <c r="L40" i="12"/>
  <c r="K40" i="12"/>
  <c r="J40" i="12"/>
  <c r="I40" i="12"/>
  <c r="H40" i="12"/>
  <c r="G40" i="12"/>
  <c r="F40" i="12"/>
  <c r="E40" i="12"/>
  <c r="R39" i="12"/>
  <c r="O39" i="12"/>
  <c r="N39" i="12"/>
  <c r="M39" i="12"/>
  <c r="L39" i="12"/>
  <c r="K39" i="12"/>
  <c r="J39" i="12"/>
  <c r="I39" i="12"/>
  <c r="H39" i="12"/>
  <c r="G39" i="12"/>
  <c r="F39" i="12"/>
  <c r="E39" i="12"/>
  <c r="R38" i="12"/>
  <c r="O38" i="12"/>
  <c r="N38" i="12"/>
  <c r="M38" i="12"/>
  <c r="L38" i="12"/>
  <c r="K38" i="12"/>
  <c r="J38" i="12"/>
  <c r="I38" i="12"/>
  <c r="H38" i="12"/>
  <c r="G38" i="12"/>
  <c r="F38" i="12"/>
  <c r="E38" i="12"/>
  <c r="R37" i="12"/>
  <c r="O37" i="12"/>
  <c r="N37" i="12"/>
  <c r="M37" i="12"/>
  <c r="L37" i="12"/>
  <c r="K37" i="12"/>
  <c r="J37" i="12"/>
  <c r="I37" i="12"/>
  <c r="H37" i="12"/>
  <c r="G37" i="12"/>
  <c r="F37" i="12"/>
  <c r="E37" i="12"/>
  <c r="R36" i="12"/>
  <c r="O36" i="12"/>
  <c r="N36" i="12"/>
  <c r="M36" i="12"/>
  <c r="L36" i="12"/>
  <c r="K36" i="12"/>
  <c r="J36" i="12"/>
  <c r="I36" i="12"/>
  <c r="H36" i="12"/>
  <c r="G36" i="12"/>
  <c r="F36" i="12"/>
  <c r="E36" i="12"/>
  <c r="R35" i="12"/>
  <c r="O35" i="12"/>
  <c r="N35" i="12"/>
  <c r="M35" i="12"/>
  <c r="L35" i="12"/>
  <c r="K35" i="12"/>
  <c r="J35" i="12"/>
  <c r="I35" i="12"/>
  <c r="H35" i="12"/>
  <c r="G35" i="12"/>
  <c r="F35" i="12"/>
  <c r="E35" i="12"/>
  <c r="R34" i="12"/>
  <c r="O32" i="12"/>
  <c r="O34" i="12"/>
  <c r="O31" i="12"/>
  <c r="O33" i="12"/>
  <c r="N32" i="12"/>
  <c r="N34" i="12"/>
  <c r="N31" i="12"/>
  <c r="N33" i="12"/>
  <c r="M32" i="12"/>
  <c r="M34" i="12"/>
  <c r="M31" i="12"/>
  <c r="M33" i="12"/>
  <c r="L32" i="12"/>
  <c r="L34" i="12"/>
  <c r="L31" i="12"/>
  <c r="L33" i="12"/>
  <c r="K32" i="12"/>
  <c r="K34" i="12"/>
  <c r="K31" i="12"/>
  <c r="K33" i="12"/>
  <c r="J32" i="12"/>
  <c r="J34" i="12"/>
  <c r="J31" i="12"/>
  <c r="J33" i="12"/>
  <c r="I32" i="12"/>
  <c r="I34" i="12"/>
  <c r="I31" i="12"/>
  <c r="I33" i="12"/>
  <c r="H32" i="12"/>
  <c r="H34" i="12"/>
  <c r="H31" i="12"/>
  <c r="H33" i="12"/>
  <c r="G32" i="12"/>
  <c r="G34" i="12"/>
  <c r="G31" i="12"/>
  <c r="G33" i="12"/>
  <c r="F32" i="12"/>
  <c r="F34" i="12"/>
  <c r="F31" i="12"/>
  <c r="F33" i="12"/>
  <c r="E32" i="12"/>
  <c r="E34" i="12"/>
  <c r="E31" i="12"/>
  <c r="E33" i="12"/>
  <c r="R33" i="12"/>
  <c r="R32" i="12"/>
  <c r="R31" i="12"/>
  <c r="Q11" i="12"/>
  <c r="Q21" i="12"/>
  <c r="P11" i="12"/>
  <c r="P12" i="12"/>
  <c r="R12" i="12"/>
  <c r="P13" i="12"/>
  <c r="R13" i="12"/>
  <c r="P14" i="12"/>
  <c r="P15" i="12"/>
  <c r="P16" i="12"/>
  <c r="R16" i="12"/>
  <c r="P17" i="12"/>
  <c r="R17" i="12"/>
  <c r="P18" i="12"/>
  <c r="P19" i="12"/>
  <c r="P20" i="12"/>
  <c r="R20" i="12"/>
  <c r="P22" i="12"/>
  <c r="R22" i="12"/>
  <c r="P23" i="12"/>
  <c r="P25" i="12"/>
  <c r="P26" i="12"/>
  <c r="R23" i="12"/>
  <c r="R19" i="12"/>
  <c r="R18" i="12"/>
  <c r="R15" i="12"/>
  <c r="R14" i="12"/>
  <c r="R11" i="12"/>
  <c r="P10" i="12"/>
  <c r="R10" i="12"/>
  <c r="P9" i="12"/>
  <c r="R9" i="12"/>
  <c r="F5" i="12"/>
  <c r="H2" i="5"/>
  <c r="A38" i="5"/>
  <c r="A37" i="5"/>
  <c r="A36" i="5"/>
  <c r="A35" i="5"/>
  <c r="A34" i="5"/>
  <c r="A33" i="5"/>
  <c r="A32" i="5"/>
  <c r="A30" i="5"/>
  <c r="A29" i="5"/>
  <c r="A28" i="5"/>
  <c r="A27" i="5"/>
  <c r="A26" i="5"/>
  <c r="A25" i="5"/>
  <c r="A24" i="5"/>
  <c r="A23" i="5"/>
  <c r="A22" i="5"/>
  <c r="A19" i="5"/>
  <c r="A20" i="5"/>
  <c r="A18" i="5"/>
  <c r="A17" i="5"/>
  <c r="A14" i="5"/>
  <c r="A15" i="5"/>
  <c r="A13" i="5"/>
  <c r="A12" i="5"/>
  <c r="A8" i="5"/>
  <c r="A9" i="5"/>
  <c r="A7" i="5"/>
  <c r="A6" i="5"/>
  <c r="E2" i="5"/>
  <c r="A2" i="5"/>
  <c r="D6" i="5"/>
  <c r="D12" i="5"/>
  <c r="B12" i="5"/>
  <c r="B17" i="5"/>
  <c r="D17" i="5"/>
  <c r="D22" i="5"/>
  <c r="D32" i="5"/>
  <c r="C24" i="5"/>
  <c r="B24" i="5"/>
  <c r="C34" i="5"/>
  <c r="C15" i="5"/>
  <c r="C9" i="5"/>
  <c r="B9" i="5"/>
  <c r="B34" i="5"/>
  <c r="H58" i="2"/>
  <c r="H61" i="2"/>
  <c r="G61" i="2"/>
  <c r="H60" i="2"/>
  <c r="G60" i="2"/>
  <c r="H13" i="2"/>
  <c r="G2" i="2"/>
  <c r="I2" i="2"/>
  <c r="C2" i="2"/>
  <c r="H62" i="2"/>
  <c r="H48" i="2"/>
  <c r="H49" i="2"/>
  <c r="H50" i="2"/>
  <c r="H51" i="2"/>
  <c r="H52" i="2"/>
  <c r="H53" i="2"/>
  <c r="H54" i="2"/>
  <c r="H55" i="2"/>
  <c r="H56" i="2"/>
  <c r="H57" i="2"/>
  <c r="H59" i="2"/>
  <c r="H47" i="2"/>
  <c r="H32" i="2"/>
  <c r="H33" i="2"/>
  <c r="H34" i="2"/>
  <c r="H35" i="2"/>
  <c r="H36" i="2"/>
  <c r="H37" i="2"/>
  <c r="H38" i="2"/>
  <c r="H39" i="2"/>
  <c r="H40" i="2"/>
  <c r="H41" i="2"/>
  <c r="H42" i="2"/>
  <c r="H43" i="2"/>
  <c r="H31" i="2"/>
  <c r="H28" i="2"/>
  <c r="H26" i="2"/>
  <c r="H27" i="2"/>
  <c r="H25" i="2"/>
  <c r="H19" i="2"/>
  <c r="H11" i="2"/>
  <c r="H12" i="2"/>
  <c r="H15" i="2"/>
  <c r="H16" i="2"/>
  <c r="H17" i="2"/>
  <c r="H18" i="2"/>
  <c r="H10" i="2"/>
  <c r="G59" i="2"/>
  <c r="G58" i="2"/>
  <c r="G57" i="2"/>
  <c r="G56" i="2"/>
  <c r="G55" i="2"/>
  <c r="G54" i="2"/>
  <c r="G53" i="2"/>
  <c r="G52" i="2"/>
  <c r="G51" i="2"/>
  <c r="G50" i="2"/>
  <c r="G49" i="2"/>
  <c r="G48" i="2"/>
  <c r="G47" i="2"/>
  <c r="G43" i="2"/>
  <c r="G42" i="2"/>
  <c r="G41" i="2"/>
  <c r="G40" i="2"/>
  <c r="G39" i="2"/>
  <c r="G38" i="2"/>
  <c r="G37" i="2"/>
  <c r="G36" i="2"/>
  <c r="G35" i="2"/>
  <c r="G34" i="2"/>
  <c r="G33" i="2"/>
  <c r="G32" i="2"/>
  <c r="G31" i="2"/>
  <c r="G28" i="2"/>
  <c r="G27" i="2"/>
  <c r="G26" i="2"/>
  <c r="G25" i="2"/>
  <c r="G24" i="2"/>
  <c r="G19" i="2"/>
  <c r="G18" i="2"/>
  <c r="G17" i="2"/>
  <c r="G16" i="2"/>
  <c r="G15" i="2"/>
  <c r="G12" i="2"/>
  <c r="G11" i="2"/>
  <c r="G10" i="2"/>
  <c r="H2" i="7"/>
  <c r="F2" i="7"/>
  <c r="B2" i="7"/>
  <c r="D33" i="6"/>
  <c r="H63" i="2"/>
  <c r="G63" i="2"/>
  <c r="D31" i="6"/>
  <c r="B29" i="5"/>
  <c r="G21" i="2"/>
  <c r="B32" i="6"/>
  <c r="B30" i="5"/>
  <c r="E31" i="7"/>
  <c r="B22" i="5"/>
  <c r="E27" i="12"/>
  <c r="E49" i="12"/>
  <c r="E46" i="12"/>
  <c r="H27" i="12"/>
  <c r="I27" i="12"/>
  <c r="I49" i="12"/>
  <c r="I46" i="12"/>
  <c r="L27" i="12"/>
  <c r="M27" i="12"/>
  <c r="M49" i="12"/>
  <c r="M46" i="12"/>
  <c r="N27" i="12"/>
  <c r="N49" i="12"/>
  <c r="N46" i="12"/>
  <c r="O27" i="12"/>
  <c r="O49" i="12"/>
  <c r="O46" i="12"/>
  <c r="R46" i="12"/>
  <c r="R49" i="12"/>
  <c r="Q49" i="12"/>
  <c r="C30" i="5"/>
  <c r="C29" i="5"/>
  <c r="B32" i="5"/>
  <c r="D32" i="6"/>
  <c r="K24" i="12"/>
  <c r="L43" i="12"/>
  <c r="K43" i="12"/>
  <c r="F46" i="12"/>
  <c r="F27" i="12"/>
  <c r="F49" i="12"/>
  <c r="J27" i="12"/>
  <c r="J49" i="12"/>
  <c r="J46" i="12"/>
  <c r="Q24" i="12"/>
  <c r="R21" i="12"/>
  <c r="G24" i="12"/>
  <c r="H43" i="12"/>
  <c r="G43" i="12"/>
  <c r="F43" i="12"/>
  <c r="H20" i="7"/>
  <c r="G20" i="7"/>
  <c r="B15" i="6"/>
  <c r="B30" i="6"/>
  <c r="G61" i="1"/>
  <c r="C30" i="6"/>
  <c r="C28" i="6"/>
  <c r="C28" i="5"/>
  <c r="H61" i="1"/>
  <c r="F22" i="2"/>
  <c r="C42" i="6"/>
  <c r="C35" i="5"/>
  <c r="P21" i="12"/>
  <c r="P24" i="12"/>
  <c r="P27" i="12"/>
  <c r="C8" i="6"/>
  <c r="C7" i="5"/>
  <c r="C9" i="6"/>
  <c r="C8" i="5"/>
  <c r="F71" i="1"/>
  <c r="C18" i="6"/>
  <c r="G49" i="1"/>
  <c r="C27" i="6"/>
  <c r="B27" i="6"/>
  <c r="H49" i="1"/>
  <c r="G40" i="1"/>
  <c r="H40" i="1"/>
  <c r="D36" i="6"/>
  <c r="E70" i="1"/>
  <c r="E23" i="7"/>
  <c r="B28" i="6"/>
  <c r="D30" i="6"/>
  <c r="K46" i="12"/>
  <c r="K27" i="12"/>
  <c r="L46" i="12"/>
  <c r="C18" i="5"/>
  <c r="C10" i="5"/>
  <c r="B27" i="5"/>
  <c r="B25" i="6"/>
  <c r="D27" i="6"/>
  <c r="E71" i="1"/>
  <c r="B18" i="6"/>
  <c r="B8" i="6"/>
  <c r="B9" i="6"/>
  <c r="H70" i="1"/>
  <c r="G70" i="1"/>
  <c r="J12" i="1"/>
  <c r="J20" i="1"/>
  <c r="J24" i="1"/>
  <c r="J31" i="1"/>
  <c r="J35" i="1"/>
  <c r="J43" i="1"/>
  <c r="J47" i="1"/>
  <c r="J50" i="1"/>
  <c r="J54" i="1"/>
  <c r="J58" i="1"/>
  <c r="J66" i="1"/>
  <c r="J15" i="1"/>
  <c r="J19" i="1"/>
  <c r="J23" i="1"/>
  <c r="J26" i="1"/>
  <c r="J27" i="1"/>
  <c r="J34" i="1"/>
  <c r="J38" i="1"/>
  <c r="J46" i="1"/>
  <c r="J53" i="1"/>
  <c r="J57" i="1"/>
  <c r="J65" i="1"/>
  <c r="J68" i="1"/>
  <c r="J69" i="1"/>
  <c r="C23" i="6"/>
  <c r="C23" i="5"/>
  <c r="J13" i="1"/>
  <c r="J21" i="1"/>
  <c r="J28" i="1"/>
  <c r="J29" i="1"/>
  <c r="J32" i="1"/>
  <c r="J36" i="1"/>
  <c r="J44" i="1"/>
  <c r="J48" i="1"/>
  <c r="J55" i="1"/>
  <c r="J59" i="1"/>
  <c r="J63" i="1"/>
  <c r="J11" i="1"/>
  <c r="J16" i="1"/>
  <c r="J14" i="1"/>
  <c r="J33" i="1"/>
  <c r="C44" i="6"/>
  <c r="C43" i="6"/>
  <c r="C36" i="5"/>
  <c r="J22" i="1"/>
  <c r="J60" i="1"/>
  <c r="J18" i="1"/>
  <c r="J56" i="1"/>
  <c r="J37" i="1"/>
  <c r="J45" i="1"/>
  <c r="J64" i="1"/>
  <c r="G27" i="12"/>
  <c r="H46" i="12"/>
  <c r="G46" i="12"/>
  <c r="E26" i="7"/>
  <c r="G23" i="7"/>
  <c r="H23" i="7"/>
  <c r="C25" i="6"/>
  <c r="C27" i="5"/>
  <c r="F23" i="2"/>
  <c r="D15" i="6"/>
  <c r="B15" i="5"/>
  <c r="R24" i="12"/>
  <c r="R27" i="12"/>
  <c r="Q27" i="12"/>
  <c r="H26" i="7"/>
  <c r="G26" i="7"/>
  <c r="B42" i="6"/>
  <c r="E22" i="2"/>
  <c r="J25" i="1"/>
  <c r="J39" i="1"/>
  <c r="J40" i="1"/>
  <c r="D18" i="6"/>
  <c r="B10" i="5"/>
  <c r="B18" i="5"/>
  <c r="K49" i="12"/>
  <c r="L49" i="12"/>
  <c r="C49" i="6"/>
  <c r="C14" i="6"/>
  <c r="C14" i="5"/>
  <c r="C19" i="6"/>
  <c r="C19" i="5"/>
  <c r="C20" i="6"/>
  <c r="C20" i="5"/>
  <c r="C48" i="6"/>
  <c r="C38" i="5"/>
  <c r="F64" i="2"/>
  <c r="C26" i="6"/>
  <c r="C26" i="5"/>
  <c r="C25" i="5"/>
  <c r="J61" i="1"/>
  <c r="I13" i="1"/>
  <c r="K13" i="1"/>
  <c r="I21" i="1"/>
  <c r="K21" i="1"/>
  <c r="I28" i="1"/>
  <c r="I32" i="1"/>
  <c r="K32" i="1"/>
  <c r="I36" i="1"/>
  <c r="K36" i="1"/>
  <c r="I44" i="1"/>
  <c r="K44" i="1"/>
  <c r="I48" i="1"/>
  <c r="K48" i="1"/>
  <c r="I55" i="1"/>
  <c r="K55" i="1"/>
  <c r="I59" i="1"/>
  <c r="K59" i="1"/>
  <c r="I63" i="1"/>
  <c r="I12" i="1"/>
  <c r="K12" i="1"/>
  <c r="I20" i="1"/>
  <c r="K20" i="1"/>
  <c r="I24" i="1"/>
  <c r="K24" i="1"/>
  <c r="I31" i="1"/>
  <c r="I35" i="1"/>
  <c r="K35" i="1"/>
  <c r="I43" i="1"/>
  <c r="I47" i="1"/>
  <c r="K47" i="1"/>
  <c r="I50" i="1"/>
  <c r="K50" i="1"/>
  <c r="I54" i="1"/>
  <c r="K54" i="1"/>
  <c r="I58" i="1"/>
  <c r="K58" i="1"/>
  <c r="I66" i="1"/>
  <c r="K66" i="1"/>
  <c r="I14" i="1"/>
  <c r="K14" i="1"/>
  <c r="I18" i="1"/>
  <c r="I22" i="1"/>
  <c r="K22" i="1"/>
  <c r="I33" i="1"/>
  <c r="K33" i="1"/>
  <c r="I37" i="1"/>
  <c r="K37" i="1"/>
  <c r="I45" i="1"/>
  <c r="K45" i="1"/>
  <c r="I56" i="1"/>
  <c r="K56" i="1"/>
  <c r="I60" i="1"/>
  <c r="K60" i="1"/>
  <c r="I64" i="1"/>
  <c r="K64" i="1"/>
  <c r="I26" i="1"/>
  <c r="I38" i="1"/>
  <c r="K38" i="1"/>
  <c r="I46" i="1"/>
  <c r="K46" i="1"/>
  <c r="I53" i="1"/>
  <c r="I65" i="1"/>
  <c r="K65" i="1"/>
  <c r="B44" i="6"/>
  <c r="I15" i="1"/>
  <c r="K15" i="1"/>
  <c r="I34" i="1"/>
  <c r="K34" i="1"/>
  <c r="H71" i="1"/>
  <c r="I11" i="1"/>
  <c r="I23" i="1"/>
  <c r="K23" i="1"/>
  <c r="I68" i="1"/>
  <c r="G71" i="1"/>
  <c r="I19" i="1"/>
  <c r="K19" i="1"/>
  <c r="I57" i="1"/>
  <c r="K57" i="1"/>
  <c r="B23" i="6"/>
  <c r="J49" i="1"/>
  <c r="J51" i="1"/>
  <c r="B8" i="5"/>
  <c r="D9" i="6"/>
  <c r="H49" i="12"/>
  <c r="G49" i="12"/>
  <c r="J67" i="1"/>
  <c r="J70" i="1"/>
  <c r="J71" i="1"/>
  <c r="B7" i="5"/>
  <c r="D8" i="6"/>
  <c r="B26" i="6"/>
  <c r="B25" i="5"/>
  <c r="D25" i="6"/>
  <c r="D28" i="6"/>
  <c r="B28" i="5"/>
  <c r="I27" i="1"/>
  <c r="K27" i="1"/>
  <c r="K26" i="1"/>
  <c r="K18" i="1"/>
  <c r="K25" i="1"/>
  <c r="I25" i="1"/>
  <c r="K28" i="1"/>
  <c r="K29" i="1"/>
  <c r="I29" i="1"/>
  <c r="H22" i="2"/>
  <c r="G22" i="2"/>
  <c r="E23" i="2"/>
  <c r="D23" i="6"/>
  <c r="B23" i="5"/>
  <c r="K68" i="1"/>
  <c r="K69" i="1"/>
  <c r="I69" i="1"/>
  <c r="K53" i="1"/>
  <c r="K61" i="1"/>
  <c r="I61" i="1"/>
  <c r="K31" i="1"/>
  <c r="K39" i="1"/>
  <c r="I39" i="1"/>
  <c r="K63" i="1"/>
  <c r="K67" i="1"/>
  <c r="I67" i="1"/>
  <c r="D42" i="6"/>
  <c r="B35" i="5"/>
  <c r="J32" i="2"/>
  <c r="J36" i="2"/>
  <c r="J40" i="2"/>
  <c r="J44" i="2"/>
  <c r="J13" i="2"/>
  <c r="J18" i="2"/>
  <c r="J48" i="2"/>
  <c r="J52" i="2"/>
  <c r="J56" i="2"/>
  <c r="J60" i="2"/>
  <c r="J33" i="2"/>
  <c r="J37" i="2"/>
  <c r="J41" i="2"/>
  <c r="J10" i="2"/>
  <c r="J15" i="2"/>
  <c r="J49" i="2"/>
  <c r="J53" i="2"/>
  <c r="J57" i="2"/>
  <c r="J61" i="2"/>
  <c r="J31" i="2"/>
  <c r="J35" i="2"/>
  <c r="J39" i="2"/>
  <c r="J43" i="2"/>
  <c r="J21" i="2"/>
  <c r="J12" i="2"/>
  <c r="J17" i="2"/>
  <c r="J47" i="2"/>
  <c r="J51" i="2"/>
  <c r="J55" i="2"/>
  <c r="J59" i="2"/>
  <c r="J42" i="2"/>
  <c r="J58" i="2"/>
  <c r="C13" i="6"/>
  <c r="C13" i="5"/>
  <c r="J27" i="2"/>
  <c r="F65" i="2"/>
  <c r="J34" i="2"/>
  <c r="J11" i="2"/>
  <c r="J50" i="2"/>
  <c r="J25" i="2"/>
  <c r="J38" i="2"/>
  <c r="J16" i="2"/>
  <c r="J54" i="2"/>
  <c r="C47" i="6"/>
  <c r="J26" i="2"/>
  <c r="J22" i="2"/>
  <c r="D26" i="6"/>
  <c r="B26" i="5"/>
  <c r="K11" i="1"/>
  <c r="K16" i="1"/>
  <c r="I16" i="1"/>
  <c r="B43" i="6"/>
  <c r="D44" i="6"/>
  <c r="K43" i="1"/>
  <c r="I49" i="1"/>
  <c r="I51" i="1"/>
  <c r="B36" i="5"/>
  <c r="D43" i="6"/>
  <c r="J19" i="2"/>
  <c r="K51" i="1"/>
  <c r="K49" i="1"/>
  <c r="J23" i="2"/>
  <c r="J45" i="2"/>
  <c r="I40" i="1"/>
  <c r="I70" i="1"/>
  <c r="B20" i="6"/>
  <c r="H23" i="2"/>
  <c r="B19" i="6"/>
  <c r="B49" i="6"/>
  <c r="D49" i="6"/>
  <c r="G23" i="2"/>
  <c r="B14" i="6"/>
  <c r="E64" i="2"/>
  <c r="B48" i="6"/>
  <c r="J28" i="2"/>
  <c r="J62" i="2"/>
  <c r="J63" i="2"/>
  <c r="J64" i="2"/>
  <c r="K40" i="1"/>
  <c r="K70" i="1"/>
  <c r="D14" i="6"/>
  <c r="B14" i="5"/>
  <c r="D19" i="6"/>
  <c r="B19" i="5"/>
  <c r="I26" i="2"/>
  <c r="K26" i="2"/>
  <c r="I13" i="2"/>
  <c r="K13" i="2"/>
  <c r="I18" i="2"/>
  <c r="K18" i="2"/>
  <c r="I31" i="2"/>
  <c r="I33" i="2"/>
  <c r="K33" i="2"/>
  <c r="I35" i="2"/>
  <c r="K35" i="2"/>
  <c r="I37" i="2"/>
  <c r="K37" i="2"/>
  <c r="I39" i="2"/>
  <c r="K39" i="2"/>
  <c r="I41" i="2"/>
  <c r="K41" i="2"/>
  <c r="I43" i="2"/>
  <c r="K43" i="2"/>
  <c r="I27" i="2"/>
  <c r="K27" i="2"/>
  <c r="I10" i="2"/>
  <c r="I15" i="2"/>
  <c r="K15" i="2"/>
  <c r="I32" i="2"/>
  <c r="K32" i="2"/>
  <c r="I34" i="2"/>
  <c r="K34" i="2"/>
  <c r="I36" i="2"/>
  <c r="K36" i="2"/>
  <c r="I38" i="2"/>
  <c r="K38" i="2"/>
  <c r="I40" i="2"/>
  <c r="K40" i="2"/>
  <c r="I42" i="2"/>
  <c r="K42" i="2"/>
  <c r="I44" i="2"/>
  <c r="K44" i="2"/>
  <c r="I25" i="2"/>
  <c r="I21" i="2"/>
  <c r="I12" i="2"/>
  <c r="K12" i="2"/>
  <c r="I17" i="2"/>
  <c r="K17" i="2"/>
  <c r="I16" i="2"/>
  <c r="K16" i="2"/>
  <c r="I48" i="2"/>
  <c r="K48" i="2"/>
  <c r="I52" i="2"/>
  <c r="K52" i="2"/>
  <c r="I61" i="2"/>
  <c r="K61" i="2"/>
  <c r="I47" i="2"/>
  <c r="B13" i="6"/>
  <c r="I49" i="2"/>
  <c r="K49" i="2"/>
  <c r="I53" i="2"/>
  <c r="K53" i="2"/>
  <c r="I57" i="2"/>
  <c r="K57" i="2"/>
  <c r="I54" i="2"/>
  <c r="K54" i="2"/>
  <c r="B47" i="6"/>
  <c r="D47" i="6"/>
  <c r="D65" i="2"/>
  <c r="I60" i="2"/>
  <c r="K60" i="2"/>
  <c r="I56" i="2"/>
  <c r="K56" i="2"/>
  <c r="E65" i="2"/>
  <c r="I11" i="2"/>
  <c r="K11" i="2"/>
  <c r="I51" i="2"/>
  <c r="K51" i="2"/>
  <c r="I55" i="2"/>
  <c r="K55" i="2"/>
  <c r="I59" i="2"/>
  <c r="K59" i="2"/>
  <c r="I58" i="2"/>
  <c r="K58" i="2"/>
  <c r="I50" i="2"/>
  <c r="K50" i="2"/>
  <c r="G64" i="2"/>
  <c r="H64" i="2"/>
  <c r="I22" i="2"/>
  <c r="K22" i="2"/>
  <c r="B20" i="5"/>
  <c r="D20" i="6"/>
  <c r="K71" i="1"/>
  <c r="D48" i="6"/>
  <c r="B38" i="5"/>
  <c r="I71" i="1"/>
  <c r="I19" i="2"/>
  <c r="K10" i="2"/>
  <c r="K19" i="2"/>
  <c r="I45" i="2"/>
  <c r="K31" i="2"/>
  <c r="K45" i="2"/>
  <c r="B13" i="5"/>
  <c r="D13" i="6"/>
  <c r="I23" i="2"/>
  <c r="K21" i="2"/>
  <c r="K23" i="2"/>
  <c r="K47" i="2"/>
  <c r="K62" i="2"/>
  <c r="K63" i="2"/>
  <c r="I62" i="2"/>
  <c r="I63" i="2"/>
  <c r="I64" i="2"/>
  <c r="K64" i="2"/>
  <c r="I28" i="2"/>
  <c r="K25" i="2"/>
  <c r="K28" i="2"/>
</calcChain>
</file>

<file path=xl/comments1.xml><?xml version="1.0" encoding="utf-8"?>
<comments xmlns="http://schemas.openxmlformats.org/spreadsheetml/2006/main">
  <authors>
    <author>Loreta</author>
  </authors>
  <commentList>
    <comment ref="E15" authorId="0" shapeId="0">
      <text>
        <r>
          <rPr>
            <sz val="8"/>
            <color indexed="81"/>
            <rFont val="Tahoma"/>
          </rPr>
          <t xml:space="preserve">
5=drošs koefic. līmenis
</t>
        </r>
      </text>
    </comment>
    <comment ref="E29" authorId="0" shapeId="0">
      <text>
        <r>
          <rPr>
            <sz val="8"/>
            <color indexed="81"/>
            <rFont val="Tahoma"/>
          </rPr>
          <t xml:space="preserve">
Vidējais Latvijā
</t>
        </r>
      </text>
    </comment>
    <comment ref="E42" authorId="0" shapeId="0">
      <text>
        <r>
          <rPr>
            <sz val="8"/>
            <color indexed="81"/>
            <rFont val="Tahoma"/>
          </rPr>
          <t xml:space="preserve">Zemāk par 10 vērtējams negatīvi. Bet mazumtirsdzniecībā normāli, jo ātrāks apgrozījums.
</t>
        </r>
      </text>
    </comment>
    <comment ref="E48" authorId="0" shapeId="0">
      <text>
        <r>
          <rPr>
            <sz val="8"/>
            <color indexed="81"/>
            <rFont val="Tahoma"/>
          </rPr>
          <t xml:space="preserve">
Normāls līmenis
</t>
        </r>
      </text>
    </comment>
  </commentList>
</comments>
</file>

<file path=xl/sharedStrings.xml><?xml version="1.0" encoding="utf-8"?>
<sst xmlns="http://schemas.openxmlformats.org/spreadsheetml/2006/main" count="464" uniqueCount="342">
  <si>
    <t>1. ILGTERMIŅA IEGULDĪJUMI</t>
  </si>
  <si>
    <t>I Nemateriālie ieguldījumi</t>
  </si>
  <si>
    <t>2. Koncesijas, patenti, licences, preču zīmes un tamlīdzīgas tiesības</t>
  </si>
  <si>
    <t>3. Citi nemateriālie ieguldījumi</t>
  </si>
  <si>
    <t>5. Avansa maksājumi par nemateriālajiem ieguldījumiem</t>
  </si>
  <si>
    <t>II Pamatlīdzekļi</t>
  </si>
  <si>
    <t>1. Zemes gabali, ēkas, būves un ilggadīgie stādījumi</t>
  </si>
  <si>
    <t>2. Ilgtermiņa ieguldījumi nomātos pamatlīdzekļos</t>
  </si>
  <si>
    <t>5. Pārējie vērtspapīri un ieguldījumi</t>
  </si>
  <si>
    <t>7. Pašu akcijas un daļas</t>
  </si>
  <si>
    <t>1. IEDAĻAS KOPSUMMA</t>
  </si>
  <si>
    <t>2. APGROZĀMIE LĪDZEKĻI</t>
  </si>
  <si>
    <t>I Krājumi</t>
  </si>
  <si>
    <t>1. Izejvielas, pamatmateriāli un palīgmateriāli</t>
  </si>
  <si>
    <t>2. Nepabeigtie ražojumi</t>
  </si>
  <si>
    <t>3. Gatavie ražojumi un preces pārdošanai</t>
  </si>
  <si>
    <t>4. Nepabeigtie pasūtījumi</t>
  </si>
  <si>
    <t>5. Avansa maksājumi par precēm</t>
  </si>
  <si>
    <t>7. Nākamo periodu izmaksas</t>
  </si>
  <si>
    <t>1. Pircēju un pasūtītāju parādi</t>
  </si>
  <si>
    <t>4. Citi debitori</t>
  </si>
  <si>
    <t>5. Neiemaksātās daļas sabiedrības kapitālā</t>
  </si>
  <si>
    <t>6. Darba dzīvnieki un produktīvie dzīvnieki</t>
  </si>
  <si>
    <t>2. Pašu akcijas un daļas</t>
  </si>
  <si>
    <t>3. Pārējie vērtspapīri un līdzdalība kapitālos</t>
  </si>
  <si>
    <t>I KOPĀ</t>
  </si>
  <si>
    <t>II KOPĀ</t>
  </si>
  <si>
    <t>III KOPĀ</t>
  </si>
  <si>
    <t>IV KOPĀ</t>
  </si>
  <si>
    <t>2. IEDAĻAS KOPSUMMA</t>
  </si>
  <si>
    <t>BILANCE</t>
  </si>
  <si>
    <t>1. PAŠU KAPITĀLS</t>
  </si>
  <si>
    <t>3. Ilgtermiņa ieguldījumu pārvērtēšanas rezerve</t>
  </si>
  <si>
    <t>a) likumā noteiktās rezerves</t>
  </si>
  <si>
    <t>b) rezerves pašu akcijām vai daļām</t>
  </si>
  <si>
    <t>c) sabiedrības statūtos noteiktās rezerves</t>
  </si>
  <si>
    <t>d) pārējās rezerves</t>
  </si>
  <si>
    <t>4. KOPĀ</t>
  </si>
  <si>
    <t>a) iepriekšējo gadu nesadalītā peļņa</t>
  </si>
  <si>
    <t>b) pārskata gada nesadalītā peļņa</t>
  </si>
  <si>
    <t>2. UZKRĀJUMI</t>
  </si>
  <si>
    <t>1. Uzkrājumi  pensijām un tamlīdzīgām saistībām</t>
  </si>
  <si>
    <t>3. Citi uzkrājumi</t>
  </si>
  <si>
    <t>3. KREDITORI</t>
  </si>
  <si>
    <t>I Ilgtermiņa kreditori</t>
  </si>
  <si>
    <t>1. Aizņēmumi pret obligācijām</t>
  </si>
  <si>
    <t>2. Akcijās pārvēršamie aizņēmumi</t>
  </si>
  <si>
    <t>4. Citi aizņēmumi</t>
  </si>
  <si>
    <t>5. No pircējiem saņemtie avansi</t>
  </si>
  <si>
    <t>6. Parādi piegādātājiem un darbuzņēmējiem</t>
  </si>
  <si>
    <t>7. Maksājamie vekseļi</t>
  </si>
  <si>
    <t>10. Nodokļi un sociālās nodrošināšanas maksājumi</t>
  </si>
  <si>
    <t>11. Pārējie kreditori</t>
  </si>
  <si>
    <t>12. Nākamo periodu ieņēmumi</t>
  </si>
  <si>
    <t>II Īstermiņa kreditori</t>
  </si>
  <si>
    <t>3. Aizņēmumi no kredītiestādēm</t>
  </si>
  <si>
    <t>3. IEDAĻAS KOPSUMMA</t>
  </si>
  <si>
    <t>1. Akciju kapitāls (pamatkapitāls)</t>
  </si>
  <si>
    <t>2. Uzkrājumi paredzamajiem nodokļiem</t>
  </si>
  <si>
    <t>Finansu rādītāji</t>
  </si>
  <si>
    <t>1.LIKVIDITĀTE</t>
  </si>
  <si>
    <t>2.MAKSĀTSPĒJAS</t>
  </si>
  <si>
    <t>3. BILANCES ZELTA LIKUMI</t>
  </si>
  <si>
    <t>4. EFEKTIVITĀTE</t>
  </si>
  <si>
    <t>Nr.</t>
  </si>
  <si>
    <t>Rādītāja nosaukums</t>
  </si>
  <si>
    <t>Neto apgrozījums</t>
  </si>
  <si>
    <t>Pārdotās produkcijas ražošanas izmaksas</t>
  </si>
  <si>
    <t>Bruto peļņa vai zaudējumi (no apgrozījuma)</t>
  </si>
  <si>
    <t>Pārdošanas izmaksas</t>
  </si>
  <si>
    <t>Administrācijas izmaksas</t>
  </si>
  <si>
    <t>Pārējie uzņēmuma saimnieciskās darbības ieņēmumi</t>
  </si>
  <si>
    <t>Pārējās uzņēmuma saimnieciskās darbības izmaksas</t>
  </si>
  <si>
    <t>Ieņēmumi no līdzdalības koncerna meitas un asociēto uzņēmumu kapitālos</t>
  </si>
  <si>
    <t>Ieņēmumi no vērtspapīriem un aizdevumiem, kas veidojuši ilgtermiņa ieguldījumus</t>
  </si>
  <si>
    <t>Pārējie procentu ieņēmumi un tamlīdzīgi ieņēmumi</t>
  </si>
  <si>
    <t>Ilgtermiņa finansu ieguldījumu un īstermiņa vērtspapīru vērtības norakstīšana</t>
  </si>
  <si>
    <t>Procentu maksājumi vai tamlīdzīgas izmaksas</t>
  </si>
  <si>
    <t>Peļņa vai zaudējumi pirms ārkārtas posteņiem un nodokļiem</t>
  </si>
  <si>
    <t>Ārkārtas ieņēmumi</t>
  </si>
  <si>
    <t>Ārkārtas izmaksas</t>
  </si>
  <si>
    <t>Peļņa vai zaudējumi pirms nodokļiem</t>
  </si>
  <si>
    <t>Uzņēmuma ienākuma nodoklis par pārskata periodu</t>
  </si>
  <si>
    <t>Pārējie nodokļi</t>
  </si>
  <si>
    <t>Pārskata perioda peļņa vai zaudējumi pēc nodokļiem</t>
  </si>
  <si>
    <t>ap 60</t>
  </si>
  <si>
    <t>5.RENTABILITĀTE</t>
  </si>
  <si>
    <t>Krit.rob. 1</t>
  </si>
  <si>
    <t>X</t>
  </si>
  <si>
    <t>(Krājumi gada sākumā + krājumi gada beigās) / 2.</t>
  </si>
  <si>
    <t>dienas</t>
  </si>
  <si>
    <t>Gada vidējie debitoru parādi</t>
  </si>
  <si>
    <t>Gada vidējie krājumi</t>
  </si>
  <si>
    <t>(Debitori gada sākumā + gada beigās) / 2</t>
  </si>
  <si>
    <r>
      <t xml:space="preserve"> Gada dienas / krāj.aprites koefic</t>
    </r>
    <r>
      <rPr>
        <sz val="10"/>
        <color indexed="21"/>
        <rFont val="Times New Roman"/>
        <family val="1"/>
        <charset val="186"/>
      </rPr>
      <t xml:space="preserve">. (360-365). Cik dienas nepieciešamas krājumu atjaunošanai un pārdošanai. Jo augstāks un ātrāks koeficents, jo mazāk līdzekļu iesaistīti krājumos (tā ir apgrozāmo līdzekļu mazāk likvīdā daļa), jo stabilāks uzņēmuma finansiālais stāvoklis. </t>
    </r>
  </si>
  <si>
    <t>(Kredit.gada sākumā + kredit.gada beigās) / 2</t>
  </si>
  <si>
    <t>Gada vidējie kreditori</t>
  </si>
  <si>
    <t>Aprēķina metodes, skaidrojumi</t>
  </si>
  <si>
    <t>Vidējais vienas dienas apgrozījums</t>
  </si>
  <si>
    <t xml:space="preserve">Neto apgrozījums / gada dienas. </t>
  </si>
  <si>
    <t>Vērtējums, piezīmes</t>
  </si>
  <si>
    <t>Komerciālais viedoklis - cik daudz peļņas uzņēmums ieguvis uz neto apgrozījuma vienību</t>
  </si>
  <si>
    <t>Ekonomiskais viedoklis - cik peļņas iegūts, rēķinot uz uzņēmuma aktīvu vienību</t>
  </si>
  <si>
    <t>Pašu kapitāla rentabilitāte</t>
  </si>
  <si>
    <t>Finansiālais viedoklis - cik daudz peļņas ieguvuši uzņēmuma īpašnieki uz ieguldītā kapitāla vienību</t>
  </si>
  <si>
    <t>4.2. Ilgtermiņa ieguldījumu aprite</t>
  </si>
  <si>
    <t>4.7. Nepabeigtās ražošanas aprite</t>
  </si>
  <si>
    <t>4.8. Gatavās produkcijas aprite</t>
  </si>
  <si>
    <t>4.9. Pircēju parādu vidējais dzēšanas ilgums (dienas)</t>
  </si>
  <si>
    <t>Pašu kapitāla gada vidējā summa</t>
  </si>
  <si>
    <t>Kopkapitāla gada vidējā summa</t>
  </si>
  <si>
    <t>Bil.summa g.beig. + bil.summa g.sāk. / 2</t>
  </si>
  <si>
    <t>Aktīvu gada vidējais atlikums</t>
  </si>
  <si>
    <t>3.1. Apgroz.līdz. segums ar īsterm. saistībām</t>
  </si>
  <si>
    <t>3.2. Ilgterm.ieguld segums ar pašu kapitālu</t>
  </si>
  <si>
    <t>Kopkapitāla rentabilitāte (rendits)</t>
  </si>
  <si>
    <t>Aizņemto kredītu un aizņēmumu procentu likme.</t>
  </si>
  <si>
    <r>
      <t>P</t>
    </r>
    <r>
      <rPr>
        <sz val="10"/>
        <color indexed="21"/>
        <rFont val="Times New Roman"/>
        <family val="1"/>
        <charset val="186"/>
      </rPr>
      <t xml:space="preserve">-peļņa ;   </t>
    </r>
    <r>
      <rPr>
        <b/>
        <sz val="10"/>
        <color indexed="21"/>
        <rFont val="Times New Roman"/>
        <family val="1"/>
        <charset val="186"/>
      </rPr>
      <t>PK</t>
    </r>
    <r>
      <rPr>
        <sz val="10"/>
        <color indexed="21"/>
        <rFont val="Times New Roman"/>
        <family val="1"/>
        <charset val="186"/>
      </rPr>
      <t xml:space="preserve">-pašu kapitāls ;  </t>
    </r>
    <r>
      <rPr>
        <b/>
        <sz val="10"/>
        <color indexed="21"/>
        <rFont val="Times New Roman"/>
        <family val="1"/>
        <charset val="186"/>
      </rPr>
      <t>AK</t>
    </r>
    <r>
      <rPr>
        <sz val="10"/>
        <color indexed="21"/>
        <rFont val="Times New Roman"/>
        <family val="1"/>
        <charset val="186"/>
      </rPr>
      <t xml:space="preserve">-aizņemtais kapitāls ;         </t>
    </r>
    <r>
      <rPr>
        <b/>
        <sz val="10"/>
        <color indexed="21"/>
        <rFont val="Times New Roman"/>
        <family val="1"/>
        <charset val="186"/>
      </rPr>
      <t>r</t>
    </r>
    <r>
      <rPr>
        <sz val="10"/>
        <color indexed="21"/>
        <rFont val="Times New Roman"/>
        <family val="1"/>
        <charset val="186"/>
      </rPr>
      <t xml:space="preserve">-rendits ;    </t>
    </r>
    <r>
      <rPr>
        <b/>
        <sz val="10"/>
        <color indexed="21"/>
        <rFont val="Times New Roman"/>
        <family val="1"/>
        <charset val="186"/>
      </rPr>
      <t>r(PK)</t>
    </r>
    <r>
      <rPr>
        <sz val="10"/>
        <color indexed="21"/>
        <rFont val="Times New Roman"/>
        <family val="1"/>
        <charset val="186"/>
      </rPr>
      <t xml:space="preserve">-pašu kapitāla rentabilitāte;     </t>
    </r>
    <r>
      <rPr>
        <b/>
        <sz val="10"/>
        <color indexed="21"/>
        <rFont val="Times New Roman"/>
        <family val="1"/>
        <charset val="186"/>
      </rPr>
      <t>p</t>
    </r>
    <r>
      <rPr>
        <sz val="10"/>
        <color indexed="21"/>
        <rFont val="Times New Roman"/>
        <family val="1"/>
        <charset val="186"/>
      </rPr>
      <t>-aizņemtā kapitāla procentu likme</t>
    </r>
  </si>
  <si>
    <r>
      <t>(Bruto peļņa / neto apgrozījums) x 100</t>
    </r>
    <r>
      <rPr>
        <sz val="10"/>
        <color indexed="21"/>
        <rFont val="Times New Roman"/>
        <family val="1"/>
        <charset val="186"/>
      </rPr>
      <t>.</t>
    </r>
  </si>
  <si>
    <r>
      <t>(Peļņa pirms procentu un nodokļu atskaitīšanas / aktīvu vidējais atlikums) x 100</t>
    </r>
    <r>
      <rPr>
        <sz val="10"/>
        <color indexed="21"/>
        <rFont val="Times New Roman"/>
        <family val="1"/>
        <charset val="186"/>
      </rPr>
      <t>.</t>
    </r>
  </si>
  <si>
    <r>
      <t>(Neto peļņa + samaksātie procenti / kopkapitāla vidējā summa) x 100</t>
    </r>
    <r>
      <rPr>
        <sz val="10"/>
        <color indexed="21"/>
        <rFont val="Times New Roman"/>
        <family val="1"/>
        <charset val="186"/>
      </rPr>
      <t>. Kopkapitāls ir vienkārši bilances kopsumma.</t>
    </r>
  </si>
  <si>
    <r>
      <t>(Neto peļņa / pašu kapitāla gada vidējā summa) x 100</t>
    </r>
    <r>
      <rPr>
        <sz val="10"/>
        <color indexed="21"/>
        <rFont val="Times New Roman"/>
        <family val="1"/>
        <charset val="186"/>
      </rPr>
      <t>. Rāda, cik daudz peļņas iegūts uz katru īpašnieku ieguldīto latu.No uzņēmuma īpašnieku viedokļa raugoties, tas ir svarīgākais rentabilit. rādītājs. Rādīt.jāvērtē kopsakarībā ar rādītāju "saistību īpatsvars bilncē".</t>
    </r>
  </si>
  <si>
    <r>
      <t>Gada dienas / debit.aprites koefic</t>
    </r>
    <r>
      <rPr>
        <sz val="10"/>
        <color indexed="21"/>
        <rFont val="Times New Roman"/>
        <family val="1"/>
        <charset val="186"/>
      </rPr>
      <t>. (360-365). Cik dienas vidēji paiet no produkcijas realizācijas līdz samaksas saņemšanai. Zems rādītājs raksturo ātru apgrozību.</t>
    </r>
  </si>
  <si>
    <r>
      <t>Gada dienas / kredit.aprites koefic</t>
    </r>
    <r>
      <rPr>
        <sz val="10"/>
        <color indexed="21"/>
        <rFont val="Times New Roman"/>
        <family val="1"/>
        <charset val="186"/>
      </rPr>
      <t>. (360-365). Cik dienas gadā vidēji nepieciešamas, lai samaksātu savus rēķinus.</t>
    </r>
  </si>
  <si>
    <r>
      <t>Neto apgrozījums / nepabeigtie ražojumi</t>
    </r>
    <r>
      <rPr>
        <sz val="10"/>
        <color indexed="21"/>
        <rFont val="Times New Roman"/>
        <family val="1"/>
        <charset val="186"/>
      </rPr>
      <t xml:space="preserve">. </t>
    </r>
  </si>
  <si>
    <r>
      <t>Neto apgrozījums / Gatavā produkcija</t>
    </r>
    <r>
      <rPr>
        <sz val="10"/>
        <color indexed="21"/>
        <rFont val="Times New Roman"/>
        <family val="1"/>
        <charset val="186"/>
      </rPr>
      <t>.</t>
    </r>
  </si>
  <si>
    <r>
      <t>Pircēju parādi / vidēji vienā dienā uz kredīta pārdoto preču summa</t>
    </r>
    <r>
      <rPr>
        <sz val="10"/>
        <color indexed="21"/>
        <rFont val="Times New Roman"/>
        <family val="1"/>
        <charset val="186"/>
      </rPr>
      <t>. Cik dienas vidēji paiet no produkcijas pārdošanas datuma līdz samaksas saņemšanas dienai. Gada pārskats šādu informāciju parasti nesatur, tāpēc var ņemt kopējo neto apgrozījumu dalītu ar gada dienām (360-365).</t>
    </r>
  </si>
  <si>
    <r>
      <t>Neto apgrozījums / aktīvu kopsumma</t>
    </r>
    <r>
      <rPr>
        <sz val="10"/>
        <color indexed="21"/>
        <rFont val="Times New Roman"/>
        <family val="1"/>
        <charset val="186"/>
      </rPr>
      <t>. Rāda, cik efektīvi tiek izmantoti aktīvi neto apgrozījuma veidošanā. Ražošanas uzņēmumā šis rādītājs būs augstāks, kā tirdzniecībā, kur salīdzinoši nav nepieciešamas tik lielas investīcijas. Jo augstāks koeficents, jo labāk vērtējams uzņēmuma stāvoklis, kas nozīmē, ka pieaug kapitāla aprite. Ja koef. līmenis sāk mazināties, t.n., ka eksistē papildu iespējas savu aktīvu izmantošanā. Pārāk zems rādītājs nozīmē, ka bijušas pārmērīgas investīcijas un būtu nepieciešams samazinātvai daļu ilgtermiņa ieguldījumu , vai daļu no apgrozāmiem līdzekļiem.</t>
    </r>
  </si>
  <si>
    <r>
      <t>Pārd.produkc.ražoš.izmaksas / vidējā krājumu summa.</t>
    </r>
    <r>
      <rPr>
        <sz val="10"/>
        <color indexed="21"/>
        <rFont val="Times New Roman"/>
        <family val="1"/>
        <charset val="186"/>
      </rPr>
      <t xml:space="preserve"> Rāda, cik reizes krājumos ieguldītie līdzekļi apritējuši gada laikā. Augsts koeficents liecina par labu uzņēmuma finansiālo stāvokli, jo laba aprite sekmē apgrozījuma apjoma pieaugumu un ļauj gūt lielākus ienākumus. Taču, ja krājumu aprites koeficents ir ievērojami augsts tas saistīts ar krājumu nepietiekamības risku .</t>
    </r>
  </si>
  <si>
    <r>
      <t>Apgrozāmie līdzekļi - īstermiņa saistības</t>
    </r>
    <r>
      <rPr>
        <sz val="10"/>
        <color indexed="21"/>
        <rFont val="Times New Roman"/>
        <family val="1"/>
        <charset val="186"/>
      </rPr>
      <t>. Apgrozāmie līdzekļi jāfinansē ar īstermiņa saistībām.</t>
    </r>
  </si>
  <si>
    <r>
      <t>Saisības / bilances kopsumma</t>
    </r>
    <r>
      <rPr>
        <sz val="10"/>
        <color indexed="21"/>
        <rFont val="Times New Roman"/>
        <family val="1"/>
        <charset val="186"/>
      </rPr>
      <t>.  Finansiālās atkarības koeficents, jo parāda uzņēmuma finansiālo atkarību no kreditoriem (ārējiem līdzekļu avotiem). Kreditori vēlas, lai šis rādītājs būtu zemāks. Augsts rāditājs nozīmē, ka par aizņēmumiem jāmaksā procenti un tad uzņēmums riskē ar iespēju saņemt jaunus kredītus.Dažādu autoru domas dalās par optimālāko šīs attiecības variantu. Viennozīmīgas atbildes nav. Jo augstāka ir pašu kapitāla daļa kopkapitālā, jo agstāka uzņēmuma finansiālā stabilitāte. Ja uzņēmums darbojas paaugstinātas riska pakāpes apstākļos, nepieciešams, lai pašu kaptāls ieņem lielāku daļu kapitāla struktūrā. Lai noteiktu optimālāko varinatu, jāņem vērā gan uzņēmuma rentabilitāte, gan riska viedoklis.</t>
    </r>
  </si>
  <si>
    <r>
      <t>Saisības / pašu kapitāls</t>
    </r>
    <r>
      <rPr>
        <sz val="10"/>
        <color indexed="21"/>
        <rFont val="Times New Roman"/>
        <family val="1"/>
        <charset val="186"/>
      </rPr>
      <t xml:space="preserve">.  Raksturo uzņēmuma finansiālo neatkarību un un attiecību starp saistībām un pašu kapitālu. Uzņēmuma stabilitāte tiek apdraudēta, ja šis rādītājs sasniedz krit.rob. 1. Kreditori izvēlēsies tādu klientu kam šis rādīt. būs zemāks. Pastāv viedoklis, ka krit.rob. būtu piemērojama ilgtermiņa saistību attiecībai pret pašu kapitālu. Bet, tādā gadījumā, jo lielākas un ilgākas kredītu procentu izmaksas un aizņemto summu maksājumi, jo lielāks uzņēmuma maksātnespējas risks ilgstošas peļņas samazināšanas periodos vai citos uzņēmumam nelabvēlīgos apstākļos. Kreditoram ir risks šādam uzņēmumam izsniegt kredītus. Rādītāju mēdz saukt arī par </t>
    </r>
    <r>
      <rPr>
        <sz val="10"/>
        <color indexed="10"/>
        <rFont val="Times New Roman"/>
        <family val="1"/>
        <charset val="186"/>
      </rPr>
      <t>uzņēmuma riska koeficentu</t>
    </r>
    <r>
      <rPr>
        <sz val="10"/>
        <color indexed="21"/>
        <rFont val="Times New Roman"/>
        <family val="1"/>
        <charset val="186"/>
      </rPr>
      <t xml:space="preserve">. </t>
    </r>
  </si>
  <si>
    <r>
      <t>Apgrozāmie līdzekļi - krājumi / īstermiņa saistības</t>
    </r>
    <r>
      <rPr>
        <sz val="10"/>
        <color indexed="21"/>
        <rFont val="Times New Roman"/>
        <family val="1"/>
        <charset val="186"/>
      </rPr>
      <t>. Dod priekšstatu par uzņēmuma saimniec. darbībā iesaistīto aktīvo kapitālu. Rāda kāda ir uzņēmuma spēja atmaksāt īstermiņa saistības, izmantojot naudas līdzekļus, īstermiņa vērtsparpīrus un debitoru parādus (krājumus neņemot vērā). Šis rādīt. vairāk interesē uzņēmuma piegādātājus.  Jāpieiet kritiski, jo uzņēmuma sekmīgas darbības gadā var pieaugt īstermiņa parādi par nodokļiem, kas samazinās koeficenta likviditātes vērtību, bet, samazinoties darba apjomiem, var palielināties gatavās produkcijas krājumi un netikt saņemti debitoru parādi, kas, savukārt, palielina likvid. koeficentu. Likvid. koef. var palielināt arī ilgtermiņa debitori.</t>
    </r>
  </si>
  <si>
    <t xml:space="preserve">Neto apgrozījums / gada vid.aktīvu summa.  </t>
  </si>
  <si>
    <t>Neto peļņa / aktīvu summa x 100.</t>
  </si>
  <si>
    <t>1.1.</t>
  </si>
  <si>
    <t>1.2.</t>
  </si>
  <si>
    <t>1.3.</t>
  </si>
  <si>
    <t>1.4.</t>
  </si>
  <si>
    <t>2.1.</t>
  </si>
  <si>
    <t>2.2.</t>
  </si>
  <si>
    <t>2.3.</t>
  </si>
  <si>
    <t>3.1.</t>
  </si>
  <si>
    <t>3.2.</t>
  </si>
  <si>
    <t>3.3.</t>
  </si>
  <si>
    <t>4.1.</t>
  </si>
  <si>
    <t>4.2.</t>
  </si>
  <si>
    <t>4.3.</t>
  </si>
  <si>
    <t>4.4.</t>
  </si>
  <si>
    <t>4.5.</t>
  </si>
  <si>
    <t>5.1.</t>
  </si>
  <si>
    <t>5.2.</t>
  </si>
  <si>
    <t>5.3.</t>
  </si>
  <si>
    <t>Izmaiņas</t>
  </si>
  <si>
    <r>
      <t>Neto apgrozījums / gada vid.deb.parādi</t>
    </r>
    <r>
      <rPr>
        <sz val="10"/>
        <color indexed="21"/>
        <rFont val="Times New Roman"/>
        <family val="1"/>
        <charset val="186"/>
      </rPr>
      <t>.  Ja koeficents gada laikā samazinās, t.n., ka debitoru parādi ir palielinājušies</t>
    </r>
  </si>
  <si>
    <t>Pašu kop. g.beig. + Pašu kop. g.sāk. / 2.</t>
  </si>
  <si>
    <r>
      <t>Neto apgrozījums / ilgtermiņa ieguldījumi</t>
    </r>
    <r>
      <rPr>
        <sz val="10"/>
        <color indexed="21"/>
        <rFont val="Times New Roman"/>
        <family val="1"/>
        <charset val="186"/>
      </rPr>
      <t>. Rāda, ilgtermiņa ieguldījumu izmantošanas  intensitāti.  Koeficenta līmeņa samazināšanās nozīmē, ka palielinājušies ilgtermiņa ieguldījumi, un to izmantošanas intensitāte samazinājusies.</t>
    </r>
  </si>
  <si>
    <r>
      <t>Apgrozāmie līdzekļi / īstermiņa saistības.</t>
    </r>
    <r>
      <rPr>
        <sz val="10"/>
        <color indexed="21"/>
        <rFont val="Times New Roman"/>
        <family val="1"/>
        <charset val="186"/>
      </rPr>
      <t xml:space="preserve">  Sniedz vispārēju priekšstatu par uzņēmuma spēju segt īstermiņa saistības. Jo augstāks rādītājs, jo augstāka maksātspēja. Zemākā robeža "1" noteikta ar nosacījumu, ka uzņēmuma rīcībā jābūt tik daudz apgrozāmajiem līdzekļiem, lai varētu segt īstermiņa saistības. Koeficents mazāks par "1" var būt briesmu signāls. 2 vai vairāk reizes augstāks rādītājs norāda par neracionālu kapitāla struktūru. Situācija jāuztver arī kritiski un </t>
    </r>
    <r>
      <rPr>
        <u/>
        <sz val="10"/>
        <color indexed="21"/>
        <rFont val="Times New Roman"/>
        <family val="1"/>
        <charset val="186"/>
      </rPr>
      <t>jānovērtē šī koeficenta izmaiņas dinamikā vai jāsalīdzina ar radniecīgu uzņēmumu koef. līmeni vai teorētiski pieņemto un jāanalizē krasu izmaiņu cēloņi.</t>
    </r>
    <r>
      <rPr>
        <sz val="10"/>
        <color indexed="21"/>
        <rFont val="Times New Roman"/>
        <family val="1"/>
        <charset val="186"/>
      </rPr>
      <t xml:space="preserve"> Jānovērtē un jāsalīdzina arī prasību un saistību kārtošanas termiņi, krājumu sastāvs (vai nav nelikvīdi).</t>
    </r>
  </si>
  <si>
    <t>Ilgtermiņa ieguldījumi jāsedz ar pašu kapitālu, jo pašu kapitāls uzņēmuma rīcībā ir neierobežotu laiku, tāpēc ar to jāfinansē ilgtermiņa ieguldījumi.</t>
  </si>
  <si>
    <t>Ilgtermiņa ieguldījumi jāsedz ar pašu kapitālu un ilgtermiņa saistībām, jo pašu kapitāls uzņēmuma rīcībā ir neierobežotu laiku un saistības dzēšamas termiņā ilgākā par vienu gadu, tāpēc ar to jāfinansē ilgtermiņa ieguldījumi.</t>
  </si>
  <si>
    <r>
      <t>Neto apgrozījums / vidējā kredit.parādu summa</t>
    </r>
    <r>
      <rPr>
        <sz val="10"/>
        <color indexed="8"/>
        <rFont val="Times New Roman"/>
        <family val="1"/>
        <charset val="186"/>
      </rPr>
      <t xml:space="preserve">. </t>
    </r>
    <r>
      <rPr>
        <sz val="10"/>
        <color indexed="21"/>
        <rFont val="Times New Roman"/>
        <family val="1"/>
        <charset val="186"/>
      </rPr>
      <t>Rāda cik aprites uzņēmumam nepieciešamas, lai samaksātu savus rēķinus.</t>
    </r>
  </si>
  <si>
    <r>
      <t>Apgrozāmie līdzekļi - īstermiņa saistības</t>
    </r>
    <r>
      <rPr>
        <sz val="10"/>
        <color indexed="21"/>
        <rFont val="Times New Roman"/>
        <family val="1"/>
        <charset val="186"/>
      </rPr>
      <t>. Rāda, cik liela daļa no apgrozāmiem aktīviem tiek finansēta ar pastāvīgo kapitālu un raksturo arī uzņēmuma likvīdās rezerves no kurām var tikt segti izdevumi, kas radušies neparedzētu apstākļu rezultātā un, kurus var izraisīt nenoteiktība, kas saistīta ar uzņēmuma spēju sabalansēt naudas līdzekļu ienākšanu un izmaksāšanu.</t>
    </r>
  </si>
  <si>
    <r>
      <t>Naudas līdzekļi + īstermiņa vērtspapīri  / īstermiņa saistības</t>
    </r>
    <r>
      <rPr>
        <sz val="10"/>
        <color indexed="21"/>
        <rFont val="Times New Roman"/>
        <family val="1"/>
        <charset val="186"/>
      </rPr>
      <t>. Rāda, kāds ir īstermiņa saistību koeficents no vislikvīdākajiem apgr.līdz.. - naudas un īstermiņa vērtspapīriem. Jo augstāks ir šis rādīt., jo augtāka ir šis grupas līdzekļu likviditāte. T.n., ka attiecībā uz šīs grupas aktīviem, pastāv minimāls risks gūt zaudējumus uzņēmuma likvidācijas gadījumā, jo nav nepieciešams laiks, lai tos pārvērstu naudā.</t>
    </r>
  </si>
  <si>
    <r>
      <t>Peļņa pirms %-tu un nodokļu atskaitīšanas / maksājamie procenti</t>
    </r>
    <r>
      <rPr>
        <sz val="10"/>
        <color indexed="21"/>
        <rFont val="Times New Roman"/>
        <family val="1"/>
        <charset val="186"/>
      </rPr>
      <t>. Rāda, cik reizes peļņa, pirms procentu un nodokļu atskaitīšanas, pārsniedz maksājamo procentu summu. Ja maksājamie procenti tiek vairākkārt segti ar peļņu pirms procentu un nodokļu atskaitīšanas, kreditori var būt droši, ka pienākošies procenti tiks samaksāti.</t>
    </r>
  </si>
  <si>
    <t>Kopējie ieņēmumi</t>
  </si>
  <si>
    <t>Kopējās izmaksas</t>
  </si>
  <si>
    <t>2</t>
  </si>
  <si>
    <t>R1</t>
  </si>
  <si>
    <t>R2</t>
  </si>
  <si>
    <t>Invest~Rīga</t>
  </si>
  <si>
    <t>/Klients/</t>
  </si>
  <si>
    <t>/Pārskata periods/</t>
  </si>
  <si>
    <t>/Pakalpojuma veids/</t>
  </si>
  <si>
    <t>/Izpildītājs/</t>
  </si>
  <si>
    <t>/Finansu pārskata joma/</t>
  </si>
  <si>
    <t xml:space="preserve">/Dokumenta Nr./ </t>
  </si>
  <si>
    <t>/Audita uzdevums/</t>
  </si>
  <si>
    <t>/Izpildes laiks faktiski/</t>
  </si>
  <si>
    <t>/Izpildes laiks pēc plāna/</t>
  </si>
  <si>
    <t>/Zvērināts revidents/</t>
  </si>
  <si>
    <t>BILANCE AKTĪVS</t>
  </si>
  <si>
    <t>BILANCE PASĪVS</t>
  </si>
  <si>
    <t xml:space="preserve">Pieaugums % </t>
  </si>
  <si>
    <t>(3./4.x100)</t>
  </si>
  <si>
    <t xml:space="preserve"> (8.-9.)</t>
  </si>
  <si>
    <t xml:space="preserve">Starpība    </t>
  </si>
  <si>
    <t xml:space="preserve"> (3. -4.)</t>
  </si>
  <si>
    <t>Pārskata periods</t>
  </si>
  <si>
    <t>Finanšu analīze</t>
  </si>
  <si>
    <t>Pārbaude</t>
  </si>
  <si>
    <t>Faktu vākšana</t>
  </si>
  <si>
    <t>Bilances analīze</t>
  </si>
  <si>
    <t>Plānošana</t>
  </si>
  <si>
    <t>Iepriekšējais pārskata gads</t>
  </si>
  <si>
    <t xml:space="preserve">Struktūra </t>
  </si>
  <si>
    <t xml:space="preserve">Struktūras izmaiņas    </t>
  </si>
  <si>
    <t>Analītiskais pārskats</t>
  </si>
  <si>
    <t>(3./4.x100-100)</t>
  </si>
  <si>
    <t>+/ - (4. -5.)</t>
  </si>
  <si>
    <t>Pieaugums % (4./5.*100)</t>
  </si>
  <si>
    <t>Optimālais rādītājs</t>
  </si>
  <si>
    <t>1.1. Kārtējā likviditāte (CR)</t>
  </si>
  <si>
    <t>1.2. Ātrā likviditāte (QR)</t>
  </si>
  <si>
    <t>1≤ CR ≥2</t>
  </si>
  <si>
    <t>0,8≤ QR ≥1,0</t>
  </si>
  <si>
    <t>CR ≥0,2</t>
  </si>
  <si>
    <t>Nav obligātie, bet ieteikums, kā vajadzētu finansēt aktīvus</t>
  </si>
  <si>
    <t>4. LIETIŠĶĀ AKTIVITĀTE</t>
  </si>
  <si>
    <t xml:space="preserve">                                            dienas</t>
  </si>
  <si>
    <t>3 - 3,5</t>
  </si>
  <si>
    <t>4.1. Visu aktīvu aprite (TAT)</t>
  </si>
  <si>
    <t>1,3≤ TAT ≤1,5</t>
  </si>
  <si>
    <t>4.3.  Krājumu aprite koeficents (IT)</t>
  </si>
  <si>
    <t>4.4.Debitoru parādu aprites  koeficents (ART)</t>
  </si>
  <si>
    <t>Salīdz. ar debitoriem</t>
  </si>
  <si>
    <t>2.SAISTĪBU RĀDĪTĀJI</t>
  </si>
  <si>
    <t>2.1. Visu saistību rādītājs (DR)</t>
  </si>
  <si>
    <t>2.3. Peļņa pirms % un nodokļu atkaitīšanas jeb maksājamo procentu seguma koeficents</t>
  </si>
  <si>
    <t>2.2. Saistību attiecība pret pašu kapitālu (DER)</t>
  </si>
  <si>
    <t>5.RENTABILITĀTE (%)</t>
  </si>
  <si>
    <t>5.1. Komerciālā rentabilitāte (RGP)</t>
  </si>
  <si>
    <t>15≤ RGP</t>
  </si>
  <si>
    <t>Bruto peļņas rentabilitāte</t>
  </si>
  <si>
    <t>10≤ ROS</t>
  </si>
  <si>
    <t>5.2. Realizācijas rentabilitāte (ROS)</t>
  </si>
  <si>
    <t>5.3. Ekonomiskā rentabilitāte (ROA)</t>
  </si>
  <si>
    <t>12&lt; ROA &lt;14</t>
  </si>
  <si>
    <t>5.4. Finansiālā rentabilitāte (ROE)</t>
  </si>
  <si>
    <t>Peļņa pirms nodokļiem/aktīvu kopējā summa x 100</t>
  </si>
  <si>
    <t>Nesadalītā peļņa/pašu kapitāls x 100</t>
  </si>
  <si>
    <t>Bruto peļņa/ neto apgrozījums x 100</t>
  </si>
  <si>
    <t>Apgrozāmie līdzekļi / īstermiņa saistības</t>
  </si>
  <si>
    <t>Apgrozāmie līdzekļi - krājumi / īstermiņa saistības</t>
  </si>
  <si>
    <t>Apgrozāmie līdzekļi - (krājumi+debitori) / īstermiņa saistības</t>
  </si>
  <si>
    <t>Apgrozāmie līdzekļi -  īstermiņa saistības</t>
  </si>
  <si>
    <t>Saistības / bilances kopsumma</t>
  </si>
  <si>
    <t>saistības / pašu kapitāls</t>
  </si>
  <si>
    <t>Peļņa pirms procentu un nodokļu atskaitīšanas / maksājamo procentu summa</t>
  </si>
  <si>
    <t>Neto apgrozījums / aktīvu kopsumma</t>
  </si>
  <si>
    <t>Neto apgrozījums / ilgtermiņa ieguldījumi</t>
  </si>
  <si>
    <t>Pārdotās produkcijas raž.izm. / krājumu vid.atlikums</t>
  </si>
  <si>
    <t>4.5. Vidējais prasību samaksas laiks (ACPR)</t>
  </si>
  <si>
    <t>20 dienas</t>
  </si>
  <si>
    <t>Debitoru parādi x 365 / neto apgrozījums</t>
  </si>
  <si>
    <t>Neto apgrozījums / debitoru parādi</t>
  </si>
  <si>
    <t xml:space="preserve">4.6.Kreditoru parādu aprite                   </t>
  </si>
  <si>
    <t>1.3. Absolūtā likviditāte (CAR)</t>
  </si>
  <si>
    <t>jan</t>
  </si>
  <si>
    <t>feb</t>
  </si>
  <si>
    <t>mar</t>
  </si>
  <si>
    <t>apr</t>
  </si>
  <si>
    <t>mai</t>
  </si>
  <si>
    <t>jūn</t>
  </si>
  <si>
    <t>jūl</t>
  </si>
  <si>
    <t>aug</t>
  </si>
  <si>
    <t>sep</t>
  </si>
  <si>
    <t>okt</t>
  </si>
  <si>
    <t>nov</t>
  </si>
  <si>
    <t>dec</t>
  </si>
  <si>
    <t>Kopā</t>
  </si>
  <si>
    <t>31.12.03.</t>
  </si>
  <si>
    <t>31.12.02.</t>
  </si>
  <si>
    <t>izmain.%</t>
  </si>
  <si>
    <t>3.3. Ilgterm. ieguld segums ar pašu kapitālu un ilgterm. saistībām vai tīrie apgrozāmie aktīvi</t>
  </si>
  <si>
    <t>V.Zītare</t>
  </si>
  <si>
    <t>A.Putniņš</t>
  </si>
  <si>
    <t>I.Matule</t>
  </si>
  <si>
    <t>C 0/7.</t>
  </si>
  <si>
    <t>Finanšu rādītāju analīze</t>
  </si>
  <si>
    <t>4.</t>
  </si>
  <si>
    <t>1.4. Tīrie apgrozāmie aktīvi</t>
  </si>
  <si>
    <t>GPR</t>
  </si>
  <si>
    <t>ISP</t>
  </si>
  <si>
    <t>FA</t>
  </si>
  <si>
    <t>P</t>
  </si>
  <si>
    <t>FV</t>
  </si>
  <si>
    <t>Iepr. saskaņ. proced.</t>
  </si>
  <si>
    <t>Gada pārsk. revīzija</t>
  </si>
  <si>
    <t>5. Pārējie pamatlīdzekļi un inventārs</t>
  </si>
  <si>
    <t>6. Pamatlīdzekļu izveidošana un nepabeigto celtniecības objektu izmaksas</t>
  </si>
  <si>
    <t>7. Avansa maksājumi pa pamatlīdzekļiem</t>
  </si>
  <si>
    <t xml:space="preserve">Sabiedrības nosaukums </t>
  </si>
  <si>
    <t>Proceūra</t>
  </si>
  <si>
    <t>/Sabiedrības nosaukums/</t>
  </si>
  <si>
    <t>/Procedūras veids/</t>
  </si>
  <si>
    <t>/Procedūras  veids/</t>
  </si>
  <si>
    <t>Peļņas vai zaudējumu aprēķins</t>
  </si>
  <si>
    <t>Pārējie  saimnieciskās darbības ieņēmumi</t>
  </si>
  <si>
    <t>Pārējās saimnieciskās darbības izmaksas</t>
  </si>
  <si>
    <t>Ieņēmumi no līdzdalības koncerna meitas un asociēto sabiedrību kapitālos</t>
  </si>
  <si>
    <t>Pārskata gada peļņa vai zaudējumi pēc nodokļiem</t>
  </si>
  <si>
    <t>1. Attīstības izmaksas</t>
  </si>
  <si>
    <t>4. Nemateriālā vērtība</t>
  </si>
  <si>
    <t>III</t>
  </si>
  <si>
    <t>Ieguldījuma īpašumi</t>
  </si>
  <si>
    <t>IVKOPĀ</t>
  </si>
  <si>
    <t>V Ilgtermiņa finanšu ieguldījumi</t>
  </si>
  <si>
    <t>IV Bioloģiskie aktīvi</t>
  </si>
  <si>
    <t>V KOPĀ</t>
  </si>
  <si>
    <t>1. Līdzdalība radniecisko sabiedrību kapitālā</t>
  </si>
  <si>
    <t>2. Aizdevumi radnieciskajām sabiedrībām</t>
  </si>
  <si>
    <t>3. Līdzdalība asociēto sabiedrību kapitālā</t>
  </si>
  <si>
    <t>4. Aizdevumi asociētajām sabiedrībām</t>
  </si>
  <si>
    <t>8. Aizdevumi akcionāriem vai dalībniekiem un vadībai</t>
  </si>
  <si>
    <t>6. Pārējie aizdevumi un citi ilgtermiņa debitori</t>
  </si>
  <si>
    <t>II</t>
  </si>
  <si>
    <t>Pārdošanai turēti ilgtermiņa ieguldījumi</t>
  </si>
  <si>
    <t>III Debitori</t>
  </si>
  <si>
    <t>V Naudas līdzekļi</t>
  </si>
  <si>
    <t>2. Radniecisko sabiedrību parādi</t>
  </si>
  <si>
    <t>3. Asociēto sabiedrību parādi</t>
  </si>
  <si>
    <t>6. Īstermiņa aizdevumi akcionāriem vai dalībniekiem un vadībai</t>
  </si>
  <si>
    <t>IV Īstermiņa finanšu ieguldījumi</t>
  </si>
  <si>
    <t>1. Līdzdalība radniecīgo sabiedrību kapitālā</t>
  </si>
  <si>
    <t>4. Atvasinātie finanšu instrumenti</t>
  </si>
  <si>
    <t>2. Akciju (daļu) emisijas uzcenojums</t>
  </si>
  <si>
    <t>5. Rezerves:</t>
  </si>
  <si>
    <t>4. Finanšu instrumentu pārvērtēšanas rezerve</t>
  </si>
  <si>
    <t>6. Nesadalītā peļņa:</t>
  </si>
  <si>
    <t>8. Parādi radniecīgajām sabiedrībām</t>
  </si>
  <si>
    <t>9. Parādi asociētajām sabiedrībām</t>
  </si>
  <si>
    <t>13. Neizmaksātās  dividendes</t>
  </si>
  <si>
    <t>10. Nodokļi un sociālās apdrošināšanas obligātās iemaksas</t>
  </si>
  <si>
    <t>14. Uzkrātās saistības</t>
  </si>
  <si>
    <t>15. Atvasinātie finanšu instrumenti</t>
  </si>
  <si>
    <t>8. Atkrīti aktīvi</t>
  </si>
  <si>
    <t>Atliktā nodokļa izdevumi/ieņemumi</t>
  </si>
  <si>
    <t>Peļņas vai zaudējumu analīze</t>
  </si>
  <si>
    <t>SIA"Daugavpils autobusu parks"</t>
  </si>
  <si>
    <t>4. Mašīnas</t>
  </si>
  <si>
    <t xml:space="preserve">3. Iekārtas </t>
  </si>
  <si>
    <t>14. Atliktā nodokļa saistības</t>
  </si>
  <si>
    <r>
      <t>(Peļņa pirms procentu / neto apgrozījums) x 100</t>
    </r>
    <r>
      <rPr>
        <sz val="10"/>
        <color indexed="21"/>
        <rFont val="Times New Roman"/>
        <family val="1"/>
        <charset val="186"/>
      </rPr>
      <t>.</t>
    </r>
  </si>
  <si>
    <t>Neto Peļņa /neto apgrozījums x 100</t>
  </si>
  <si>
    <r>
      <t>(Peļņa neto / neto apgrozījums) x 100</t>
    </r>
    <r>
      <rPr>
        <sz val="10"/>
        <color indexed="21"/>
        <rFont val="Times New Roman"/>
        <family val="1"/>
        <charset val="186"/>
      </rPr>
      <t>.</t>
    </r>
  </si>
  <si>
    <t>gada 9 mēneši</t>
  </si>
  <si>
    <t>01.01.-30.09.2017</t>
  </si>
  <si>
    <t>01.01.-30.09.2018</t>
  </si>
  <si>
    <t>uz 30.09.2018.</t>
  </si>
  <si>
    <t>uz 30.09.2017.</t>
  </si>
  <si>
    <t>2018.</t>
  </si>
  <si>
    <t>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</si>
</sst>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9" formatCode="_-* #,##0.00_-;\-* #,##0.00_-;_-* &quot;-&quot;??_-;_-@_-"/>
    <numFmt numFmtId="204" formatCode="0.000"/>
    <numFmt numFmtId="205" formatCode="0.0"/>
    <numFmt numFmtId="206" formatCode="#,##0.0"/>
    <numFmt numFmtId="207" formatCode="d\-mmm\-yy"/>
  </numFmts>
  <fonts count="47" x14ac:knownFonts="1">
    <font>
      <sz val="10"/>
      <name val="Times New Roman"/>
      <charset val="186"/>
    </font>
    <font>
      <sz val="10"/>
      <name val="Times New Roman"/>
      <charset val="186"/>
    </font>
    <font>
      <b/>
      <sz val="10"/>
      <name val="Times New Roman"/>
      <family val="1"/>
      <charset val="186"/>
    </font>
    <font>
      <sz val="10"/>
      <name val="Times New Roman"/>
      <family val="1"/>
      <charset val="186"/>
    </font>
    <font>
      <b/>
      <sz val="11"/>
      <name val="Times New Roman"/>
      <family val="1"/>
      <charset val="186"/>
    </font>
    <font>
      <b/>
      <sz val="9"/>
      <name val="Times New Roman"/>
      <family val="1"/>
      <charset val="186"/>
    </font>
    <font>
      <sz val="9"/>
      <name val="Times New Roman"/>
      <family val="1"/>
      <charset val="186"/>
    </font>
    <font>
      <i/>
      <sz val="9"/>
      <name val="Times New Roman"/>
      <family val="1"/>
      <charset val="186"/>
    </font>
    <font>
      <b/>
      <i/>
      <sz val="9"/>
      <name val="Times New Roman"/>
      <family val="1"/>
      <charset val="186"/>
    </font>
    <font>
      <sz val="9"/>
      <color indexed="10"/>
      <name val="Times New Roman"/>
      <family val="1"/>
      <charset val="186"/>
    </font>
    <font>
      <sz val="9"/>
      <color indexed="21"/>
      <name val="Times New Roman"/>
      <family val="1"/>
      <charset val="186"/>
    </font>
    <font>
      <sz val="10"/>
      <color indexed="21"/>
      <name val="Times New Roman"/>
      <family val="1"/>
      <charset val="186"/>
    </font>
    <font>
      <b/>
      <sz val="12"/>
      <name val="Times New Roman"/>
      <family val="1"/>
      <charset val="186"/>
    </font>
    <font>
      <sz val="12"/>
      <name val="Times New Roman"/>
      <family val="1"/>
      <charset val="186"/>
    </font>
    <font>
      <sz val="9"/>
      <color indexed="8"/>
      <name val="Times New Roman"/>
      <family val="1"/>
      <charset val="186"/>
    </font>
    <font>
      <sz val="10"/>
      <color indexed="10"/>
      <name val="Times New Roman"/>
      <family val="1"/>
      <charset val="186"/>
    </font>
    <font>
      <sz val="8"/>
      <name val="Times New Roman"/>
      <family val="1"/>
      <charset val="186"/>
    </font>
    <font>
      <sz val="10"/>
      <color indexed="8"/>
      <name val="Times New Roman"/>
      <family val="1"/>
      <charset val="186"/>
    </font>
    <font>
      <b/>
      <sz val="10"/>
      <color indexed="21"/>
      <name val="Times New Roman"/>
      <family val="1"/>
      <charset val="186"/>
    </font>
    <font>
      <b/>
      <sz val="10"/>
      <color indexed="10"/>
      <name val="Times New Roman"/>
      <family val="1"/>
      <charset val="186"/>
    </font>
    <font>
      <sz val="11"/>
      <name val="Times New Roman"/>
      <family val="1"/>
      <charset val="186"/>
    </font>
    <font>
      <u/>
      <sz val="10"/>
      <color indexed="21"/>
      <name val="Times New Roman"/>
      <family val="1"/>
      <charset val="186"/>
    </font>
    <font>
      <b/>
      <sz val="10"/>
      <name val="Times New Roman"/>
      <family val="1"/>
    </font>
    <font>
      <u/>
      <sz val="10"/>
      <color indexed="12"/>
      <name val="Times New Roman"/>
      <charset val="186"/>
    </font>
    <font>
      <sz val="11"/>
      <name val="Times New Roman"/>
      <family val="1"/>
    </font>
    <font>
      <b/>
      <sz val="11"/>
      <name val="Times New Roman"/>
      <family val="1"/>
    </font>
    <font>
      <b/>
      <i/>
      <sz val="11"/>
      <name val="Times New Roman"/>
      <family val="1"/>
    </font>
    <font>
      <sz val="10"/>
      <name val="Times New Roman"/>
      <family val="1"/>
    </font>
    <font>
      <b/>
      <sz val="15"/>
      <color indexed="18"/>
      <name val="Times New Roman"/>
      <family val="1"/>
    </font>
    <font>
      <b/>
      <i/>
      <sz val="12"/>
      <name val="Times New Roman"/>
      <family val="1"/>
    </font>
    <font>
      <sz val="7"/>
      <name val="Times New Roman"/>
      <family val="1"/>
    </font>
    <font>
      <b/>
      <sz val="12"/>
      <name val="Times New Roman"/>
      <family val="1"/>
    </font>
    <font>
      <b/>
      <sz val="9"/>
      <name val="Times New Roman"/>
      <family val="1"/>
    </font>
    <font>
      <sz val="9"/>
      <name val="Times New Roman"/>
      <family val="1"/>
    </font>
    <font>
      <i/>
      <sz val="12"/>
      <name val="Times New Roman"/>
      <family val="1"/>
    </font>
    <font>
      <i/>
      <sz val="11"/>
      <color indexed="18"/>
      <name val="Times New Roman"/>
      <family val="1"/>
    </font>
    <font>
      <b/>
      <sz val="10"/>
      <color indexed="10"/>
      <name val="Times New Roman"/>
      <family val="1"/>
    </font>
    <font>
      <sz val="8"/>
      <color indexed="81"/>
      <name val="Tahoma"/>
    </font>
    <font>
      <b/>
      <sz val="10"/>
      <color indexed="18"/>
      <name val="Times New Roman"/>
      <family val="1"/>
    </font>
    <font>
      <sz val="10"/>
      <color indexed="18"/>
      <name val="Times New Roman"/>
      <family val="1"/>
    </font>
    <font>
      <i/>
      <sz val="10"/>
      <name val="Times New Roman"/>
      <family val="1"/>
    </font>
    <font>
      <b/>
      <sz val="14"/>
      <color indexed="18"/>
      <name val="Times New Roman"/>
      <family val="1"/>
    </font>
    <font>
      <b/>
      <sz val="8"/>
      <name val="Times New Roman"/>
      <family val="1"/>
      <charset val="186"/>
    </font>
    <font>
      <sz val="8"/>
      <name val="Times New Roman"/>
      <family val="1"/>
      <charset val="204"/>
    </font>
    <font>
      <sz val="12"/>
      <name val="Times New Roman"/>
      <family val="1"/>
      <charset val="204"/>
    </font>
    <font>
      <b/>
      <sz val="12"/>
      <color indexed="10"/>
      <name val="Times New Roman"/>
      <family val="1"/>
      <charset val="204"/>
    </font>
    <font>
      <sz val="18"/>
      <name val="Times New Roman"/>
      <family val="1"/>
      <charset val="204"/>
    </font>
  </fonts>
  <fills count="9">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45"/>
        <bgColor indexed="64"/>
      </patternFill>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double">
        <color indexed="64"/>
      </top>
      <bottom/>
      <diagonal/>
    </border>
    <border>
      <left/>
      <right/>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double">
        <color indexed="64"/>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s>
  <cellStyleXfs count="3">
    <xf numFmtId="0" fontId="0" fillId="0" borderId="0"/>
    <xf numFmtId="0" fontId="23" fillId="0" borderId="0" applyNumberFormat="0" applyFill="0" applyBorder="0" applyAlignment="0" applyProtection="0">
      <alignment vertical="top"/>
      <protection locked="0"/>
    </xf>
    <xf numFmtId="9" fontId="1" fillId="0" borderId="0" applyFont="0" applyFill="0" applyBorder="0" applyAlignment="0" applyProtection="0"/>
  </cellStyleXfs>
  <cellXfs count="617">
    <xf numFmtId="0" fontId="0" fillId="0" borderId="0" xfId="0"/>
    <xf numFmtId="0" fontId="2" fillId="0" borderId="0" xfId="0" applyFont="1"/>
    <xf numFmtId="49" fontId="0" fillId="0" borderId="0" xfId="0" applyNumberFormat="1"/>
    <xf numFmtId="0" fontId="0" fillId="0" borderId="0" xfId="0" applyAlignment="1">
      <alignment vertical="center"/>
    </xf>
    <xf numFmtId="0" fontId="2" fillId="0" borderId="1" xfId="0" applyFont="1" applyBorder="1" applyAlignment="1">
      <alignment horizontal="center" vertical="center" wrapText="1"/>
    </xf>
    <xf numFmtId="0" fontId="3" fillId="0" borderId="0" xfId="0" applyFont="1"/>
    <xf numFmtId="0" fontId="5" fillId="0" borderId="2" xfId="0" applyFont="1" applyBorder="1" applyAlignment="1">
      <alignment vertical="center"/>
    </xf>
    <xf numFmtId="0" fontId="5" fillId="0" borderId="3" xfId="0" applyFont="1" applyBorder="1" applyAlignment="1">
      <alignment vertical="center"/>
    </xf>
    <xf numFmtId="0" fontId="6" fillId="0" borderId="4" xfId="0" applyFont="1" applyBorder="1" applyAlignment="1">
      <alignment vertical="center"/>
    </xf>
    <xf numFmtId="49" fontId="6" fillId="0" borderId="5" xfId="0" applyNumberFormat="1" applyFont="1" applyBorder="1" applyAlignment="1">
      <alignment horizontal="center" vertical="center"/>
    </xf>
    <xf numFmtId="179" fontId="7" fillId="0" borderId="5" xfId="0" applyNumberFormat="1" applyFont="1" applyBorder="1" applyAlignment="1">
      <alignment horizontal="center" vertical="center"/>
    </xf>
    <xf numFmtId="0" fontId="6" fillId="0" borderId="0" xfId="0" applyFont="1" applyAlignment="1">
      <alignment vertical="center"/>
    </xf>
    <xf numFmtId="0" fontId="5" fillId="0" borderId="6" xfId="0" applyFont="1" applyBorder="1" applyAlignment="1">
      <alignment vertical="center"/>
    </xf>
    <xf numFmtId="0" fontId="5" fillId="0" borderId="0" xfId="0" applyFont="1" applyBorder="1" applyAlignment="1">
      <alignment vertical="center"/>
    </xf>
    <xf numFmtId="0" fontId="6" fillId="0" borderId="7" xfId="0" applyFont="1" applyBorder="1" applyAlignment="1">
      <alignment vertical="center"/>
    </xf>
    <xf numFmtId="49" fontId="6" fillId="0" borderId="8" xfId="0" applyNumberFormat="1" applyFont="1" applyBorder="1" applyAlignment="1">
      <alignment horizontal="center" vertical="center"/>
    </xf>
    <xf numFmtId="179" fontId="7" fillId="0" borderId="8" xfId="0" applyNumberFormat="1" applyFont="1" applyBorder="1" applyAlignment="1">
      <alignment horizontal="center" vertical="center"/>
    </xf>
    <xf numFmtId="0" fontId="5" fillId="0" borderId="9" xfId="0" applyFont="1" applyBorder="1" applyAlignment="1">
      <alignment vertical="center"/>
    </xf>
    <xf numFmtId="0" fontId="5" fillId="0" borderId="10" xfId="0" applyFont="1" applyBorder="1" applyAlignment="1">
      <alignment vertical="center"/>
    </xf>
    <xf numFmtId="49" fontId="6" fillId="0" borderId="1" xfId="0" applyNumberFormat="1" applyFont="1" applyBorder="1" applyAlignment="1">
      <alignment horizontal="center" vertical="center"/>
    </xf>
    <xf numFmtId="0" fontId="5" fillId="2" borderId="9" xfId="0" applyFont="1" applyFill="1" applyBorder="1" applyAlignment="1">
      <alignment vertical="center"/>
    </xf>
    <xf numFmtId="0" fontId="5" fillId="2" borderId="10" xfId="0" applyFont="1" applyFill="1" applyBorder="1" applyAlignment="1">
      <alignment vertical="center"/>
    </xf>
    <xf numFmtId="0" fontId="6" fillId="2" borderId="11" xfId="0" applyFont="1" applyFill="1" applyBorder="1" applyAlignment="1">
      <alignment horizontal="right" vertical="center"/>
    </xf>
    <xf numFmtId="0" fontId="6" fillId="2" borderId="1" xfId="0" applyFont="1" applyFill="1" applyBorder="1" applyAlignment="1">
      <alignment vertical="center"/>
    </xf>
    <xf numFmtId="49" fontId="6" fillId="2" borderId="1" xfId="0" applyNumberFormat="1" applyFont="1" applyFill="1" applyBorder="1" applyAlignment="1">
      <alignment horizontal="center" vertical="center"/>
    </xf>
    <xf numFmtId="0" fontId="6" fillId="0" borderId="11" xfId="0" applyFont="1" applyBorder="1" applyAlignment="1">
      <alignment vertical="center"/>
    </xf>
    <xf numFmtId="0" fontId="6" fillId="2" borderId="11" xfId="0" applyFont="1" applyFill="1" applyBorder="1" applyAlignment="1">
      <alignment vertical="center"/>
    </xf>
    <xf numFmtId="0" fontId="6" fillId="0" borderId="0" xfId="0" applyFont="1" applyBorder="1" applyAlignment="1">
      <alignment vertical="center"/>
    </xf>
    <xf numFmtId="0" fontId="0" fillId="0" borderId="0" xfId="0" applyAlignment="1">
      <alignment horizontal="center"/>
    </xf>
    <xf numFmtId="0" fontId="6" fillId="0" borderId="0" xfId="0" applyFont="1" applyBorder="1" applyAlignment="1">
      <alignment horizontal="center" vertical="center"/>
    </xf>
    <xf numFmtId="0" fontId="3" fillId="0" borderId="0" xfId="0" applyFont="1" applyBorder="1"/>
    <xf numFmtId="0" fontId="0" fillId="0" borderId="0" xfId="0" applyBorder="1"/>
    <xf numFmtId="0" fontId="16" fillId="0" borderId="1" xfId="0" applyFont="1" applyBorder="1" applyAlignment="1">
      <alignment horizontal="center" vertical="center"/>
    </xf>
    <xf numFmtId="0" fontId="16" fillId="0" borderId="0" xfId="0" applyFont="1" applyAlignment="1">
      <alignment horizontal="center"/>
    </xf>
    <xf numFmtId="0" fontId="5" fillId="2" borderId="1" xfId="0" applyFont="1" applyFill="1" applyBorder="1" applyAlignment="1">
      <alignment vertical="center"/>
    </xf>
    <xf numFmtId="0" fontId="16" fillId="0" borderId="0" xfId="0" applyFont="1" applyBorder="1" applyAlignment="1">
      <alignment vertical="center"/>
    </xf>
    <xf numFmtId="0" fontId="16" fillId="0" borderId="1" xfId="0" applyFont="1" applyBorder="1" applyAlignment="1">
      <alignment horizontal="center" vertical="center" wrapText="1"/>
    </xf>
    <xf numFmtId="49" fontId="16" fillId="0" borderId="1" xfId="0" applyNumberFormat="1" applyFont="1" applyBorder="1" applyAlignment="1">
      <alignment horizontal="center" vertical="center" wrapText="1"/>
    </xf>
    <xf numFmtId="0" fontId="5" fillId="2" borderId="11" xfId="0" applyFont="1" applyFill="1" applyBorder="1" applyAlignment="1">
      <alignment horizontal="right" vertical="center"/>
    </xf>
    <xf numFmtId="0" fontId="0" fillId="0" borderId="0" xfId="0" applyFill="1"/>
    <xf numFmtId="0" fontId="9" fillId="0" borderId="0" xfId="0" applyFont="1" applyBorder="1" applyAlignment="1">
      <alignment vertical="top" wrapText="1"/>
    </xf>
    <xf numFmtId="0" fontId="10" fillId="0" borderId="0" xfId="0" applyFont="1" applyBorder="1" applyAlignment="1">
      <alignment vertical="top"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17" fillId="3" borderId="12" xfId="0" applyFont="1" applyFill="1" applyBorder="1" applyAlignment="1">
      <alignment horizontal="center" vertical="center"/>
    </xf>
    <xf numFmtId="0" fontId="4" fillId="0" borderId="0" xfId="0" applyFont="1" applyFill="1" applyBorder="1" applyAlignment="1">
      <alignment horizontal="center" vertical="center" wrapText="1"/>
    </xf>
    <xf numFmtId="3" fontId="8" fillId="2" borderId="1" xfId="0" applyNumberFormat="1" applyFont="1" applyFill="1" applyBorder="1" applyAlignment="1">
      <alignment horizontal="right" vertical="center"/>
    </xf>
    <xf numFmtId="0" fontId="2" fillId="0" borderId="2" xfId="0" applyFont="1" applyBorder="1" applyAlignment="1">
      <alignment horizontal="center" vertical="center"/>
    </xf>
    <xf numFmtId="0" fontId="0" fillId="4" borderId="13" xfId="0" applyFill="1" applyBorder="1" applyAlignment="1"/>
    <xf numFmtId="0" fontId="2" fillId="0" borderId="2" xfId="0" applyFont="1" applyBorder="1" applyAlignment="1">
      <alignment horizontal="center" vertical="center" wrapText="1"/>
    </xf>
    <xf numFmtId="0" fontId="4" fillId="4" borderId="14" xfId="0" applyFont="1" applyFill="1" applyBorder="1" applyAlignment="1">
      <alignment horizontal="center" vertical="center" wrapText="1"/>
    </xf>
    <xf numFmtId="4" fontId="3" fillId="0" borderId="5" xfId="0" applyNumberFormat="1" applyFont="1" applyBorder="1" applyAlignment="1">
      <alignment horizontal="center" vertical="center"/>
    </xf>
    <xf numFmtId="2" fontId="3" fillId="0" borderId="5" xfId="0" applyNumberFormat="1"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2" fontId="3" fillId="0" borderId="15" xfId="0" applyNumberFormat="1" applyFont="1" applyBorder="1" applyAlignment="1">
      <alignment horizontal="center" vertical="center"/>
    </xf>
    <xf numFmtId="0" fontId="3" fillId="0" borderId="15" xfId="0" applyFont="1" applyBorder="1" applyAlignment="1">
      <alignment horizontal="center" vertical="center" wrapText="1"/>
    </xf>
    <xf numFmtId="4"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3" fontId="17" fillId="3" borderId="15" xfId="0" applyNumberFormat="1" applyFont="1" applyFill="1" applyBorder="1" applyAlignment="1">
      <alignment horizontal="center" vertical="center"/>
    </xf>
    <xf numFmtId="1" fontId="17" fillId="3" borderId="15" xfId="0" applyNumberFormat="1" applyFont="1" applyFill="1" applyBorder="1" applyAlignment="1">
      <alignment horizontal="center" vertical="center"/>
    </xf>
    <xf numFmtId="0" fontId="3" fillId="5" borderId="0" xfId="0" applyFont="1" applyFill="1"/>
    <xf numFmtId="0" fontId="3" fillId="0" borderId="0" xfId="0" applyFont="1" applyFill="1"/>
    <xf numFmtId="3" fontId="17" fillId="0" borderId="8" xfId="0" applyNumberFormat="1" applyFont="1" applyFill="1" applyBorder="1" applyAlignment="1">
      <alignment horizontal="center" vertical="center"/>
    </xf>
    <xf numFmtId="1" fontId="17" fillId="0" borderId="8" xfId="0" applyNumberFormat="1" applyFont="1" applyFill="1" applyBorder="1" applyAlignment="1">
      <alignment horizontal="center" vertical="center"/>
    </xf>
    <xf numFmtId="3" fontId="3" fillId="3" borderId="16" xfId="0" applyNumberFormat="1" applyFont="1" applyFill="1" applyBorder="1" applyAlignment="1">
      <alignment horizontal="center" vertical="center"/>
    </xf>
    <xf numFmtId="0" fontId="3" fillId="3" borderId="16" xfId="0" applyFont="1" applyFill="1" applyBorder="1" applyAlignment="1">
      <alignment horizontal="center" vertical="center"/>
    </xf>
    <xf numFmtId="3" fontId="3" fillId="3" borderId="15" xfId="0" applyNumberFormat="1" applyFont="1" applyFill="1" applyBorder="1" applyAlignment="1">
      <alignment horizontal="center" vertical="center"/>
    </xf>
    <xf numFmtId="3" fontId="3" fillId="3" borderId="8" xfId="0" applyNumberFormat="1" applyFont="1" applyFill="1" applyBorder="1" applyAlignment="1">
      <alignment horizontal="center" vertical="center"/>
    </xf>
    <xf numFmtId="1" fontId="3" fillId="0" borderId="1" xfId="0" applyNumberFormat="1" applyFont="1" applyBorder="1" applyAlignment="1">
      <alignment horizontal="center" vertical="center"/>
    </xf>
    <xf numFmtId="49" fontId="3" fillId="0" borderId="17" xfId="0" applyNumberFormat="1" applyFont="1" applyBorder="1" applyAlignment="1">
      <alignment horizontal="center" vertical="center" wrapText="1"/>
    </xf>
    <xf numFmtId="0" fontId="0" fillId="0" borderId="0" xfId="0" applyAlignment="1">
      <alignment wrapText="1"/>
    </xf>
    <xf numFmtId="49" fontId="3" fillId="0" borderId="1" xfId="0" applyNumberFormat="1" applyFont="1" applyBorder="1" applyAlignment="1">
      <alignment horizontal="center" vertical="center" wrapText="1"/>
    </xf>
    <xf numFmtId="49" fontId="0" fillId="0" borderId="0" xfId="0" applyNumberFormat="1" applyAlignment="1">
      <alignment wrapText="1"/>
    </xf>
    <xf numFmtId="0" fontId="6" fillId="0" borderId="0" xfId="0" applyFont="1" applyBorder="1" applyAlignment="1">
      <alignment vertical="center" wrapText="1"/>
    </xf>
    <xf numFmtId="0" fontId="3" fillId="0" borderId="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5" xfId="0" applyFont="1" applyBorder="1" applyAlignment="1">
      <alignment wrapText="1"/>
    </xf>
    <xf numFmtId="0" fontId="15" fillId="0" borderId="1" xfId="0" applyFont="1" applyBorder="1" applyAlignment="1">
      <alignment horizontal="left" vertical="top" wrapText="1"/>
    </xf>
    <xf numFmtId="0" fontId="15" fillId="0" borderId="1" xfId="0" applyFont="1" applyBorder="1" applyAlignment="1">
      <alignment vertical="top" wrapText="1"/>
    </xf>
    <xf numFmtId="0" fontId="15" fillId="0" borderId="15" xfId="0" applyFont="1" applyBorder="1" applyAlignment="1">
      <alignment horizontal="left" vertical="top" wrapText="1"/>
    </xf>
    <xf numFmtId="0" fontId="4"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11" fillId="0" borderId="1" xfId="0" applyFont="1" applyBorder="1" applyAlignment="1">
      <alignment vertical="top" wrapText="1"/>
    </xf>
    <xf numFmtId="0" fontId="2" fillId="4" borderId="13" xfId="0" applyFont="1" applyFill="1" applyBorder="1" applyAlignment="1">
      <alignment horizontal="center" vertical="center" wrapText="1"/>
    </xf>
    <xf numFmtId="0" fontId="15" fillId="0" borderId="15" xfId="0" applyFont="1" applyBorder="1" applyAlignment="1">
      <alignment vertical="top" wrapText="1"/>
    </xf>
    <xf numFmtId="0" fontId="15" fillId="0" borderId="5" xfId="0" applyFont="1" applyBorder="1" applyAlignment="1">
      <alignment horizontal="left" vertical="top" wrapText="1"/>
    </xf>
    <xf numFmtId="0" fontId="15" fillId="0" borderId="15" xfId="0" applyFont="1" applyBorder="1" applyAlignment="1">
      <alignment vertical="center" wrapText="1"/>
    </xf>
    <xf numFmtId="0" fontId="15" fillId="0" borderId="1" xfId="0" applyFont="1" applyBorder="1" applyAlignment="1">
      <alignment vertical="center" wrapText="1"/>
    </xf>
    <xf numFmtId="0" fontId="15" fillId="0" borderId="11" xfId="0" applyFont="1" applyBorder="1" applyAlignment="1">
      <alignment horizontal="left" vertical="top" wrapText="1"/>
    </xf>
    <xf numFmtId="0" fontId="15" fillId="0" borderId="7" xfId="0" applyFont="1" applyBorder="1" applyAlignment="1">
      <alignment horizontal="left" vertical="top" wrapText="1"/>
    </xf>
    <xf numFmtId="0" fontId="17" fillId="3" borderId="21" xfId="0" applyFont="1" applyFill="1" applyBorder="1" applyAlignment="1">
      <alignment vertical="center" wrapText="1"/>
    </xf>
    <xf numFmtId="0" fontId="15" fillId="0" borderId="4" xfId="0" applyFont="1" applyBorder="1" applyAlignment="1">
      <alignment horizontal="left" vertical="top" wrapText="1"/>
    </xf>
    <xf numFmtId="0" fontId="15" fillId="0" borderId="11" xfId="0" applyFont="1" applyFill="1" applyBorder="1" applyAlignment="1">
      <alignment vertical="center" wrapText="1"/>
    </xf>
    <xf numFmtId="0" fontId="15" fillId="0" borderId="4" xfId="0" applyFont="1" applyFill="1" applyBorder="1" applyAlignment="1">
      <alignment vertical="center" wrapText="1"/>
    </xf>
    <xf numFmtId="0" fontId="17" fillId="3" borderId="15" xfId="0" applyFont="1" applyFill="1" applyBorder="1" applyAlignment="1">
      <alignment vertical="center" wrapText="1"/>
    </xf>
    <xf numFmtId="0" fontId="15" fillId="0" borderId="8" xfId="0" applyFont="1" applyBorder="1" applyAlignment="1">
      <alignment horizontal="left" vertical="top" wrapText="1"/>
    </xf>
    <xf numFmtId="0" fontId="11" fillId="0" borderId="11" xfId="0" applyFont="1" applyBorder="1" applyAlignment="1">
      <alignment vertical="center" wrapText="1"/>
    </xf>
    <xf numFmtId="0" fontId="15" fillId="0" borderId="11" xfId="0" applyFont="1" applyBorder="1" applyAlignment="1">
      <alignment vertical="center" wrapText="1"/>
    </xf>
    <xf numFmtId="0" fontId="15" fillId="0" borderId="4" xfId="0" applyFont="1" applyBorder="1" applyAlignment="1">
      <alignment vertical="center" wrapText="1"/>
    </xf>
    <xf numFmtId="0" fontId="0" fillId="0" borderId="6" xfId="0" applyBorder="1" applyAlignment="1">
      <alignment vertical="top" wrapText="1"/>
    </xf>
    <xf numFmtId="0" fontId="0" fillId="0" borderId="18" xfId="0" applyBorder="1" applyAlignment="1">
      <alignment vertical="top" wrapText="1"/>
    </xf>
    <xf numFmtId="0" fontId="17" fillId="3" borderId="15" xfId="0" applyFont="1" applyFill="1" applyBorder="1" applyAlignment="1">
      <alignment vertical="top" wrapText="1"/>
    </xf>
    <xf numFmtId="0" fontId="11" fillId="0" borderId="21" xfId="0" applyFont="1" applyBorder="1" applyAlignment="1">
      <alignment vertical="center" wrapText="1"/>
    </xf>
    <xf numFmtId="14" fontId="2" fillId="0" borderId="1" xfId="0" applyNumberFormat="1" applyFont="1" applyBorder="1" applyAlignment="1">
      <alignment horizontal="center" vertical="center" wrapText="1"/>
    </xf>
    <xf numFmtId="0" fontId="0" fillId="0" borderId="0" xfId="0" applyAlignment="1">
      <alignment vertical="top"/>
    </xf>
    <xf numFmtId="3" fontId="3" fillId="0" borderId="5" xfId="0" applyNumberFormat="1" applyFont="1" applyBorder="1" applyAlignment="1">
      <alignment horizontal="center" vertical="center"/>
    </xf>
    <xf numFmtId="3" fontId="8" fillId="2" borderId="1" xfId="0" applyNumberFormat="1" applyFont="1" applyFill="1" applyBorder="1" applyAlignment="1">
      <alignment vertical="center"/>
    </xf>
    <xf numFmtId="3" fontId="7" fillId="0" borderId="5" xfId="0" applyNumberFormat="1" applyFont="1" applyBorder="1" applyAlignment="1">
      <alignment horizontal="right" vertical="center"/>
    </xf>
    <xf numFmtId="3" fontId="7" fillId="0" borderId="5" xfId="0" applyNumberFormat="1" applyFont="1" applyBorder="1" applyAlignment="1">
      <alignment vertical="center"/>
    </xf>
    <xf numFmtId="3" fontId="7" fillId="0" borderId="1" xfId="0" applyNumberFormat="1" applyFont="1" applyBorder="1" applyAlignment="1">
      <alignment vertical="center"/>
    </xf>
    <xf numFmtId="0" fontId="5" fillId="0" borderId="22" xfId="0" applyFont="1" applyBorder="1" applyAlignment="1">
      <alignment vertical="top" wrapText="1"/>
    </xf>
    <xf numFmtId="0" fontId="5" fillId="0" borderId="23" xfId="0" applyFont="1" applyBorder="1" applyAlignment="1">
      <alignment vertical="top" wrapText="1"/>
    </xf>
    <xf numFmtId="0" fontId="6" fillId="0" borderId="24" xfId="0" applyFont="1" applyBorder="1" applyAlignment="1">
      <alignment vertical="top" wrapText="1"/>
    </xf>
    <xf numFmtId="49" fontId="6" fillId="0" borderId="25" xfId="0" applyNumberFormat="1" applyFont="1" applyBorder="1" applyAlignment="1">
      <alignment horizontal="center" vertical="top" wrapText="1"/>
    </xf>
    <xf numFmtId="3" fontId="7" fillId="0" borderId="25" xfId="0" applyNumberFormat="1" applyFont="1" applyBorder="1" applyAlignment="1">
      <alignment vertical="top" wrapText="1"/>
    </xf>
    <xf numFmtId="0" fontId="6" fillId="0" borderId="0" xfId="0" applyFont="1" applyAlignment="1">
      <alignment vertical="top" wrapText="1"/>
    </xf>
    <xf numFmtId="0" fontId="5" fillId="0" borderId="26" xfId="0" applyFont="1" applyBorder="1" applyAlignment="1">
      <alignment vertical="top" wrapText="1"/>
    </xf>
    <xf numFmtId="0" fontId="5" fillId="0" borderId="27" xfId="0" applyFont="1" applyBorder="1" applyAlignment="1">
      <alignment vertical="top" wrapText="1"/>
    </xf>
    <xf numFmtId="0" fontId="6" fillId="0" borderId="28" xfId="0" applyFont="1" applyBorder="1" applyAlignment="1">
      <alignment vertical="top" wrapText="1"/>
    </xf>
    <xf numFmtId="49" fontId="6" fillId="0" borderId="29" xfId="0" applyNumberFormat="1" applyFont="1" applyBorder="1" applyAlignment="1">
      <alignment horizontal="center" vertical="top" wrapText="1"/>
    </xf>
    <xf numFmtId="3" fontId="7" fillId="0" borderId="29" xfId="0" applyNumberFormat="1" applyFont="1" applyBorder="1" applyAlignment="1">
      <alignment vertical="top" wrapText="1"/>
    </xf>
    <xf numFmtId="0" fontId="5" fillId="0" borderId="18" xfId="0" applyFont="1" applyBorder="1" applyAlignment="1">
      <alignment vertical="top" wrapText="1"/>
    </xf>
    <xf numFmtId="0" fontId="5" fillId="0" borderId="30" xfId="0" applyFont="1" applyBorder="1" applyAlignment="1">
      <alignment vertical="top" wrapText="1"/>
    </xf>
    <xf numFmtId="0" fontId="6" fillId="0" borderId="21" xfId="0" applyFont="1" applyBorder="1" applyAlignment="1">
      <alignment vertical="top" wrapText="1"/>
    </xf>
    <xf numFmtId="49" fontId="6" fillId="0" borderId="15" xfId="0" applyNumberFormat="1" applyFont="1" applyBorder="1" applyAlignment="1">
      <alignment horizontal="center" vertical="top" wrapText="1"/>
    </xf>
    <xf numFmtId="3" fontId="7" fillId="0" borderId="15" xfId="0" applyNumberFormat="1" applyFont="1" applyBorder="1" applyAlignment="1">
      <alignment vertical="top" wrapText="1"/>
    </xf>
    <xf numFmtId="0" fontId="2" fillId="6" borderId="1" xfId="0" applyFont="1" applyFill="1" applyBorder="1" applyAlignment="1">
      <alignment horizontal="center" vertical="center" wrapText="1"/>
    </xf>
    <xf numFmtId="0" fontId="6" fillId="6" borderId="25" xfId="0" applyFont="1" applyFill="1" applyBorder="1" applyAlignment="1">
      <alignment vertical="center"/>
    </xf>
    <xf numFmtId="0" fontId="6" fillId="6" borderId="29" xfId="0" applyFont="1" applyFill="1" applyBorder="1" applyAlignment="1">
      <alignment vertical="center"/>
    </xf>
    <xf numFmtId="3" fontId="6" fillId="6" borderId="29" xfId="0" applyNumberFormat="1" applyFont="1" applyFill="1" applyBorder="1" applyAlignment="1">
      <alignment vertical="center"/>
    </xf>
    <xf numFmtId="3" fontId="6" fillId="6" borderId="1" xfId="0" applyNumberFormat="1" applyFont="1" applyFill="1" applyBorder="1" applyAlignment="1">
      <alignment vertical="center"/>
    </xf>
    <xf numFmtId="3" fontId="6" fillId="6" borderId="31" xfId="0" applyNumberFormat="1" applyFont="1" applyFill="1" applyBorder="1" applyAlignment="1">
      <alignment vertical="center"/>
    </xf>
    <xf numFmtId="3" fontId="6" fillId="6" borderId="29" xfId="0" applyNumberFormat="1" applyFont="1" applyFill="1" applyBorder="1" applyAlignment="1">
      <alignment vertical="top" wrapText="1"/>
    </xf>
    <xf numFmtId="3" fontId="6" fillId="6" borderId="32" xfId="0" applyNumberFormat="1" applyFont="1" applyFill="1" applyBorder="1" applyAlignment="1">
      <alignment vertical="top" wrapText="1"/>
    </xf>
    <xf numFmtId="205" fontId="6" fillId="6" borderId="33" xfId="0" applyNumberFormat="1" applyFont="1" applyFill="1" applyBorder="1" applyAlignment="1">
      <alignment vertical="center"/>
    </xf>
    <xf numFmtId="0" fontId="6" fillId="6" borderId="34" xfId="0" applyFont="1" applyFill="1" applyBorder="1" applyAlignment="1">
      <alignment vertical="center"/>
    </xf>
    <xf numFmtId="205" fontId="6" fillId="6" borderId="35" xfId="0" applyNumberFormat="1" applyFont="1" applyFill="1" applyBorder="1" applyAlignment="1">
      <alignment vertical="center"/>
    </xf>
    <xf numFmtId="0" fontId="6" fillId="6" borderId="36" xfId="0" applyFont="1" applyFill="1" applyBorder="1" applyAlignment="1">
      <alignment vertical="center"/>
    </xf>
    <xf numFmtId="205" fontId="6" fillId="6" borderId="35" xfId="0" applyNumberFormat="1" applyFont="1" applyFill="1" applyBorder="1" applyAlignment="1">
      <alignment vertical="top" wrapText="1"/>
    </xf>
    <xf numFmtId="10" fontId="6" fillId="6" borderId="36" xfId="2" applyNumberFormat="1" applyFont="1" applyFill="1" applyBorder="1" applyAlignment="1">
      <alignment vertical="center"/>
    </xf>
    <xf numFmtId="3" fontId="6" fillId="2" borderId="1" xfId="0" applyNumberFormat="1" applyFont="1" applyFill="1" applyBorder="1" applyAlignment="1">
      <alignment vertical="center"/>
    </xf>
    <xf numFmtId="205" fontId="6" fillId="2" borderId="35" xfId="0" applyNumberFormat="1" applyFont="1" applyFill="1" applyBorder="1" applyAlignment="1">
      <alignment vertical="center"/>
    </xf>
    <xf numFmtId="10" fontId="6" fillId="2" borderId="36" xfId="2" applyNumberFormat="1" applyFont="1" applyFill="1" applyBorder="1" applyAlignment="1">
      <alignment vertical="center"/>
    </xf>
    <xf numFmtId="10" fontId="6" fillId="2" borderId="36" xfId="0" applyNumberFormat="1" applyFont="1" applyFill="1" applyBorder="1" applyAlignment="1">
      <alignment vertical="center"/>
    </xf>
    <xf numFmtId="205" fontId="6" fillId="2" borderId="1" xfId="0" applyNumberFormat="1" applyFont="1" applyFill="1" applyBorder="1" applyAlignment="1">
      <alignment vertical="center"/>
    </xf>
    <xf numFmtId="10" fontId="6" fillId="2" borderId="1" xfId="2" applyNumberFormat="1" applyFont="1" applyFill="1" applyBorder="1" applyAlignment="1">
      <alignment vertical="center"/>
    </xf>
    <xf numFmtId="10" fontId="6" fillId="6" borderId="37" xfId="2" applyNumberFormat="1" applyFont="1" applyFill="1" applyBorder="1" applyAlignment="1">
      <alignment vertical="center"/>
    </xf>
    <xf numFmtId="205" fontId="6" fillId="6" borderId="36" xfId="0" applyNumberFormat="1" applyFont="1" applyFill="1" applyBorder="1" applyAlignment="1">
      <alignment vertical="top" wrapText="1"/>
    </xf>
    <xf numFmtId="3" fontId="6" fillId="6" borderId="38" xfId="0" applyNumberFormat="1" applyFont="1" applyFill="1" applyBorder="1" applyAlignment="1">
      <alignment vertical="center"/>
    </xf>
    <xf numFmtId="205" fontId="6" fillId="6" borderId="39" xfId="0" applyNumberFormat="1" applyFont="1" applyFill="1" applyBorder="1" applyAlignment="1">
      <alignment vertical="center"/>
    </xf>
    <xf numFmtId="10" fontId="6" fillId="6" borderId="39" xfId="2" applyNumberFormat="1" applyFont="1" applyFill="1" applyBorder="1" applyAlignment="1">
      <alignment vertical="center"/>
    </xf>
    <xf numFmtId="0" fontId="24" fillId="0" borderId="0" xfId="0" applyFont="1"/>
    <xf numFmtId="0" fontId="6" fillId="0" borderId="40" xfId="0" applyFont="1" applyFill="1" applyBorder="1" applyAlignment="1">
      <alignment horizontal="right" vertical="center"/>
    </xf>
    <xf numFmtId="3" fontId="0" fillId="0" borderId="40" xfId="0" applyNumberFormat="1" applyBorder="1"/>
    <xf numFmtId="0" fontId="0" fillId="0" borderId="41" xfId="0" applyBorder="1" applyAlignment="1">
      <alignment horizontal="right"/>
    </xf>
    <xf numFmtId="3" fontId="0" fillId="0" borderId="41" xfId="0" applyNumberFormat="1" applyBorder="1"/>
    <xf numFmtId="0" fontId="0" fillId="0" borderId="42" xfId="0" applyBorder="1"/>
    <xf numFmtId="0" fontId="0" fillId="0" borderId="43" xfId="0" applyBorder="1"/>
    <xf numFmtId="0" fontId="5" fillId="0" borderId="31" xfId="0" applyFont="1" applyBorder="1" applyAlignment="1">
      <alignment vertical="center" wrapText="1"/>
    </xf>
    <xf numFmtId="0" fontId="6" fillId="0" borderId="31" xfId="0" applyFont="1" applyBorder="1" applyAlignment="1">
      <alignment vertical="center" wrapText="1"/>
    </xf>
    <xf numFmtId="49" fontId="6" fillId="0" borderId="31" xfId="0" applyNumberFormat="1" applyFont="1" applyBorder="1" applyAlignment="1">
      <alignment horizontal="center" vertical="center" wrapText="1"/>
    </xf>
    <xf numFmtId="10" fontId="6" fillId="6" borderId="36" xfId="2" applyNumberFormat="1" applyFont="1" applyFill="1" applyBorder="1" applyAlignment="1">
      <alignment vertical="center" wrapText="1"/>
    </xf>
    <xf numFmtId="0" fontId="5" fillId="0" borderId="29" xfId="0" applyFont="1" applyBorder="1" applyAlignment="1">
      <alignment vertical="center" wrapText="1"/>
    </xf>
    <xf numFmtId="0" fontId="6" fillId="0" borderId="29" xfId="0" applyFont="1" applyBorder="1" applyAlignment="1">
      <alignment vertical="center" wrapText="1"/>
    </xf>
    <xf numFmtId="49" fontId="6" fillId="0" borderId="29" xfId="0" applyNumberFormat="1" applyFont="1" applyBorder="1" applyAlignment="1">
      <alignment horizontal="center" vertical="center" wrapText="1"/>
    </xf>
    <xf numFmtId="3" fontId="7" fillId="0" borderId="29" xfId="0" applyNumberFormat="1" applyFont="1" applyBorder="1" applyAlignment="1">
      <alignment horizontal="center" vertical="center" wrapText="1"/>
    </xf>
    <xf numFmtId="3" fontId="6" fillId="6" borderId="35" xfId="0" applyNumberFormat="1" applyFont="1" applyFill="1" applyBorder="1" applyAlignment="1">
      <alignment vertical="center" wrapText="1"/>
    </xf>
    <xf numFmtId="205" fontId="6" fillId="6" borderId="36" xfId="0" applyNumberFormat="1" applyFont="1" applyFill="1" applyBorder="1" applyAlignment="1">
      <alignment vertical="center" wrapText="1"/>
    </xf>
    <xf numFmtId="10" fontId="6" fillId="6" borderId="35" xfId="2" applyNumberFormat="1" applyFont="1" applyFill="1" applyBorder="1" applyAlignment="1">
      <alignment vertical="center" wrapText="1"/>
    </xf>
    <xf numFmtId="10" fontId="6" fillId="6" borderId="44" xfId="2" applyNumberFormat="1" applyFont="1" applyFill="1" applyBorder="1" applyAlignment="1">
      <alignment vertical="center" wrapText="1"/>
    </xf>
    <xf numFmtId="0" fontId="5" fillId="0" borderId="32" xfId="0" applyFont="1" applyBorder="1" applyAlignment="1">
      <alignment vertical="center" wrapText="1"/>
    </xf>
    <xf numFmtId="0" fontId="6" fillId="0" borderId="32" xfId="0" applyFont="1" applyBorder="1" applyAlignment="1">
      <alignment vertical="center" wrapText="1"/>
    </xf>
    <xf numFmtId="49" fontId="6" fillId="0" borderId="32" xfId="0" applyNumberFormat="1" applyFont="1" applyBorder="1" applyAlignment="1">
      <alignment horizontal="center" vertical="center" wrapText="1"/>
    </xf>
    <xf numFmtId="3" fontId="6" fillId="6" borderId="45" xfId="0" applyNumberFormat="1" applyFont="1" applyFill="1" applyBorder="1" applyAlignment="1">
      <alignment vertical="center" wrapText="1"/>
    </xf>
    <xf numFmtId="10" fontId="6" fillId="6" borderId="37" xfId="2" applyNumberFormat="1" applyFont="1" applyFill="1" applyBorder="1" applyAlignment="1">
      <alignment vertical="center" wrapText="1"/>
    </xf>
    <xf numFmtId="0" fontId="5" fillId="0" borderId="1" xfId="0" applyFont="1" applyBorder="1" applyAlignment="1">
      <alignment vertical="center" wrapText="1"/>
    </xf>
    <xf numFmtId="0" fontId="5" fillId="2" borderId="1" xfId="0" applyFont="1" applyFill="1" applyBorder="1" applyAlignment="1">
      <alignment horizontal="right" vertical="center" wrapText="1"/>
    </xf>
    <xf numFmtId="49" fontId="6" fillId="2" borderId="1" xfId="0" applyNumberFormat="1" applyFont="1" applyFill="1" applyBorder="1" applyAlignment="1">
      <alignment horizontal="center" vertical="center" wrapText="1"/>
    </xf>
    <xf numFmtId="3" fontId="6" fillId="2" borderId="46" xfId="0" applyNumberFormat="1" applyFont="1" applyFill="1" applyBorder="1" applyAlignment="1">
      <alignment vertical="center" wrapText="1"/>
    </xf>
    <xf numFmtId="205" fontId="6" fillId="2" borderId="47" xfId="0" applyNumberFormat="1" applyFont="1" applyFill="1" applyBorder="1" applyAlignment="1">
      <alignment vertical="center" wrapText="1"/>
    </xf>
    <xf numFmtId="10" fontId="6" fillId="2" borderId="46" xfId="2" applyNumberFormat="1" applyFont="1" applyFill="1" applyBorder="1" applyAlignment="1">
      <alignment vertical="center" wrapText="1"/>
    </xf>
    <xf numFmtId="10" fontId="6" fillId="2" borderId="47" xfId="2" applyNumberFormat="1" applyFont="1" applyFill="1" applyBorder="1" applyAlignment="1">
      <alignment vertical="center" wrapText="1"/>
    </xf>
    <xf numFmtId="3" fontId="6" fillId="6" borderId="38" xfId="0" applyNumberFormat="1" applyFont="1" applyFill="1" applyBorder="1" applyAlignment="1">
      <alignment vertical="center" wrapText="1"/>
    </xf>
    <xf numFmtId="205" fontId="6" fillId="6" borderId="39" xfId="0" applyNumberFormat="1" applyFont="1" applyFill="1" applyBorder="1" applyAlignment="1">
      <alignment vertical="center" wrapText="1"/>
    </xf>
    <xf numFmtId="10" fontId="6" fillId="6" borderId="39" xfId="2" applyNumberFormat="1" applyFont="1" applyFill="1" applyBorder="1" applyAlignment="1">
      <alignment vertical="center" wrapText="1"/>
    </xf>
    <xf numFmtId="0" fontId="5" fillId="2" borderId="1" xfId="0" applyFont="1" applyFill="1" applyBorder="1" applyAlignment="1">
      <alignment vertical="center" wrapText="1"/>
    </xf>
    <xf numFmtId="0" fontId="6" fillId="2" borderId="1" xfId="0" applyFont="1" applyFill="1" applyBorder="1" applyAlignment="1">
      <alignment vertical="center" wrapText="1"/>
    </xf>
    <xf numFmtId="3" fontId="6" fillId="2" borderId="1" xfId="0" applyNumberFormat="1" applyFont="1" applyFill="1" applyBorder="1" applyAlignment="1">
      <alignment vertical="center" wrapText="1"/>
    </xf>
    <xf numFmtId="205" fontId="6" fillId="2" borderId="1" xfId="0" applyNumberFormat="1" applyFont="1" applyFill="1" applyBorder="1" applyAlignment="1">
      <alignment vertical="center" wrapText="1"/>
    </xf>
    <xf numFmtId="10" fontId="6" fillId="2" borderId="1" xfId="2" applyNumberFormat="1" applyFont="1" applyFill="1" applyBorder="1" applyAlignment="1">
      <alignment vertical="center" wrapText="1"/>
    </xf>
    <xf numFmtId="3" fontId="7" fillId="0" borderId="29" xfId="0" applyNumberFormat="1" applyFont="1" applyBorder="1" applyAlignment="1">
      <alignment horizontal="right" vertical="center" wrapText="1"/>
    </xf>
    <xf numFmtId="3" fontId="7" fillId="0" borderId="29" xfId="0" applyNumberFormat="1" applyFont="1" applyBorder="1" applyAlignment="1">
      <alignment vertical="center" wrapText="1"/>
    </xf>
    <xf numFmtId="3" fontId="7" fillId="0" borderId="32" xfId="0" applyNumberFormat="1" applyFont="1" applyBorder="1" applyAlignment="1">
      <alignment vertical="center" wrapText="1"/>
    </xf>
    <xf numFmtId="3" fontId="8" fillId="2" borderId="1" xfId="0" applyNumberFormat="1" applyFont="1" applyFill="1" applyBorder="1" applyAlignment="1">
      <alignment vertical="center" wrapText="1"/>
    </xf>
    <xf numFmtId="3" fontId="8" fillId="2" borderId="1" xfId="0" applyNumberFormat="1" applyFont="1" applyFill="1" applyBorder="1" applyAlignment="1">
      <alignment horizontal="right" vertical="center" wrapText="1"/>
    </xf>
    <xf numFmtId="3" fontId="7" fillId="0" borderId="32" xfId="0" applyNumberFormat="1" applyFont="1" applyBorder="1" applyAlignment="1">
      <alignment horizontal="right" vertical="center" wrapText="1"/>
    </xf>
    <xf numFmtId="3" fontId="7" fillId="2" borderId="1" xfId="0" applyNumberFormat="1" applyFont="1" applyFill="1" applyBorder="1" applyAlignment="1">
      <alignment vertical="center"/>
    </xf>
    <xf numFmtId="3" fontId="7" fillId="0" borderId="8" xfId="0" applyNumberFormat="1" applyFont="1" applyBorder="1" applyAlignment="1">
      <alignment vertical="center"/>
    </xf>
    <xf numFmtId="0" fontId="3" fillId="0" borderId="8" xfId="0" applyFont="1" applyBorder="1" applyAlignment="1">
      <alignment horizontal="right" vertical="center" wrapText="1"/>
    </xf>
    <xf numFmtId="0" fontId="27" fillId="0" borderId="0" xfId="0" applyFont="1"/>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6" fillId="0" borderId="9" xfId="0" applyFont="1" applyBorder="1" applyAlignment="1">
      <alignment horizontal="center" vertical="center"/>
    </xf>
    <xf numFmtId="0" fontId="16" fillId="0" borderId="11" xfId="0" applyFont="1" applyBorder="1" applyAlignment="1">
      <alignment horizontal="center" vertical="center"/>
    </xf>
    <xf numFmtId="3" fontId="7" fillId="0" borderId="25" xfId="0" applyNumberFormat="1" applyFont="1" applyBorder="1" applyAlignment="1">
      <alignment horizontal="center" vertical="top" wrapText="1"/>
    </xf>
    <xf numFmtId="10" fontId="6" fillId="6" borderId="36" xfId="2" applyNumberFormat="1" applyFont="1" applyFill="1" applyBorder="1" applyAlignment="1">
      <alignment vertical="top" wrapText="1"/>
    </xf>
    <xf numFmtId="3" fontId="7" fillId="0" borderId="29" xfId="0" applyNumberFormat="1" applyFont="1" applyBorder="1" applyAlignment="1">
      <alignment horizontal="right" vertical="top" wrapText="1"/>
    </xf>
    <xf numFmtId="3" fontId="7" fillId="0" borderId="25" xfId="0" applyNumberFormat="1" applyFont="1" applyBorder="1" applyAlignment="1">
      <alignment horizontal="right" vertical="top" wrapText="1"/>
    </xf>
    <xf numFmtId="0" fontId="5" fillId="0" borderId="48" xfId="0" applyFont="1" applyBorder="1" applyAlignment="1">
      <alignment vertical="top" wrapText="1"/>
    </xf>
    <xf numFmtId="0" fontId="5" fillId="0" borderId="49" xfId="0" applyFont="1" applyBorder="1" applyAlignment="1">
      <alignment vertical="top" wrapText="1"/>
    </xf>
    <xf numFmtId="0" fontId="6" fillId="0" borderId="50" xfId="0" applyFont="1" applyBorder="1" applyAlignment="1">
      <alignment vertical="top" wrapText="1"/>
    </xf>
    <xf numFmtId="49" fontId="6" fillId="0" borderId="51" xfId="0" applyNumberFormat="1" applyFont="1" applyBorder="1" applyAlignment="1">
      <alignment horizontal="center" vertical="top" wrapText="1"/>
    </xf>
    <xf numFmtId="3" fontId="7" fillId="0" borderId="51" xfId="0" applyNumberFormat="1" applyFont="1" applyBorder="1" applyAlignment="1">
      <alignment vertical="top" wrapText="1"/>
    </xf>
    <xf numFmtId="0" fontId="27" fillId="0" borderId="0" xfId="0" applyFont="1" applyAlignment="1">
      <alignment vertical="top" wrapText="1"/>
    </xf>
    <xf numFmtId="0" fontId="22" fillId="0" borderId="1" xfId="0" applyFont="1" applyBorder="1" applyAlignment="1">
      <alignment vertical="top" wrapText="1"/>
    </xf>
    <xf numFmtId="0" fontId="0" fillId="0" borderId="0" xfId="0" applyAlignment="1"/>
    <xf numFmtId="0" fontId="9" fillId="0" borderId="0" xfId="0" applyFont="1" applyBorder="1" applyAlignment="1">
      <alignment horizontal="center" vertical="center"/>
    </xf>
    <xf numFmtId="1" fontId="6" fillId="0" borderId="0" xfId="0" applyNumberFormat="1" applyFont="1" applyBorder="1" applyAlignment="1">
      <alignment horizontal="center" vertical="center"/>
    </xf>
    <xf numFmtId="49" fontId="6" fillId="0" borderId="0" xfId="0" applyNumberFormat="1" applyFont="1" applyBorder="1" applyAlignment="1">
      <alignment horizontal="center" vertical="center"/>
    </xf>
    <xf numFmtId="1" fontId="3" fillId="0" borderId="52" xfId="0" applyNumberFormat="1" applyFont="1" applyBorder="1" applyAlignment="1">
      <alignment horizontal="center" vertical="center"/>
    </xf>
    <xf numFmtId="2" fontId="6" fillId="0" borderId="0" xfId="0" applyNumberFormat="1" applyFont="1" applyBorder="1" applyAlignment="1">
      <alignment horizontal="center" vertical="center"/>
    </xf>
    <xf numFmtId="0" fontId="9" fillId="0" borderId="0" xfId="0" applyFont="1" applyBorder="1" applyAlignment="1">
      <alignment horizontal="center" vertical="center" wrapText="1"/>
    </xf>
    <xf numFmtId="0" fontId="14" fillId="0" borderId="0" xfId="0" applyFont="1" applyBorder="1" applyAlignment="1">
      <alignment horizontal="center" vertical="center"/>
    </xf>
    <xf numFmtId="1" fontId="3" fillId="3" borderId="16" xfId="0" applyNumberFormat="1" applyFont="1" applyFill="1" applyBorder="1" applyAlignment="1">
      <alignment horizontal="center" vertical="center"/>
    </xf>
    <xf numFmtId="0" fontId="4" fillId="4" borderId="53"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19" fillId="0" borderId="54" xfId="0" applyFont="1" applyBorder="1" applyAlignment="1">
      <alignment horizontal="left" vertical="center"/>
    </xf>
    <xf numFmtId="0" fontId="19" fillId="0" borderId="55" xfId="0" applyFont="1" applyBorder="1" applyAlignment="1">
      <alignment horizontal="left" vertical="center" wrapText="1"/>
    </xf>
    <xf numFmtId="0" fontId="2" fillId="0" borderId="20" xfId="0" applyFont="1" applyBorder="1" applyAlignment="1">
      <alignment horizontal="center" vertical="center" wrapText="1"/>
    </xf>
    <xf numFmtId="14" fontId="2" fillId="0" borderId="56" xfId="0" applyNumberFormat="1" applyFont="1" applyBorder="1" applyAlignment="1">
      <alignment horizontal="center" vertical="center" wrapText="1"/>
    </xf>
    <xf numFmtId="0" fontId="2" fillId="0" borderId="56" xfId="0" applyFont="1" applyBorder="1" applyAlignment="1">
      <alignment horizontal="center" vertical="center" wrapText="1"/>
    </xf>
    <xf numFmtId="4" fontId="3" fillId="0" borderId="15" xfId="0" applyNumberFormat="1" applyFont="1" applyBorder="1" applyAlignment="1">
      <alignment horizontal="center" vertical="center"/>
    </xf>
    <xf numFmtId="49" fontId="2" fillId="6" borderId="1" xfId="0" applyNumberFormat="1" applyFont="1" applyFill="1" applyBorder="1" applyAlignment="1">
      <alignment horizontal="center" vertical="center" wrapText="1"/>
    </xf>
    <xf numFmtId="0" fontId="32" fillId="6" borderId="5" xfId="0" applyFont="1" applyFill="1" applyBorder="1" applyAlignment="1">
      <alignment horizontal="center" vertical="center" wrapText="1"/>
    </xf>
    <xf numFmtId="0" fontId="33" fillId="0" borderId="0" xfId="0" applyFont="1" applyAlignment="1">
      <alignment horizontal="center" vertical="center" wrapText="1"/>
    </xf>
    <xf numFmtId="0" fontId="32" fillId="6" borderId="15" xfId="0" applyFont="1" applyFill="1" applyBorder="1" applyAlignment="1">
      <alignment horizontal="center" vertical="center" wrapText="1"/>
    </xf>
    <xf numFmtId="0" fontId="12" fillId="0" borderId="0" xfId="0" applyFont="1" applyAlignment="1">
      <alignment horizontal="center" wrapText="1"/>
    </xf>
    <xf numFmtId="0" fontId="13" fillId="0" borderId="0" xfId="0" applyFont="1" applyAlignment="1"/>
    <xf numFmtId="0" fontId="30" fillId="0" borderId="57" xfId="0" applyNumberFormat="1" applyFont="1" applyBorder="1" applyAlignment="1">
      <alignment horizontal="center" vertical="top" wrapText="1"/>
    </xf>
    <xf numFmtId="0" fontId="34" fillId="0" borderId="0" xfId="0" applyFont="1"/>
    <xf numFmtId="49" fontId="12" fillId="0" borderId="0" xfId="0" applyNumberFormat="1" applyFont="1" applyBorder="1" applyAlignment="1">
      <alignment horizontal="center"/>
    </xf>
    <xf numFmtId="3" fontId="7" fillId="0" borderId="25" xfId="0" applyNumberFormat="1" applyFont="1" applyBorder="1" applyAlignment="1">
      <alignment horizontal="right" vertical="center"/>
    </xf>
    <xf numFmtId="3" fontId="7" fillId="0" borderId="31" xfId="0" applyNumberFormat="1" applyFont="1" applyBorder="1" applyAlignment="1">
      <alignment horizontal="right" vertical="center" wrapText="1"/>
    </xf>
    <xf numFmtId="0" fontId="12" fillId="0" borderId="0" xfId="0" applyFont="1" applyAlignment="1">
      <alignment horizontal="left"/>
    </xf>
    <xf numFmtId="49" fontId="12" fillId="0" borderId="0" xfId="0" applyNumberFormat="1" applyFont="1" applyAlignment="1">
      <alignment horizontal="left"/>
    </xf>
    <xf numFmtId="0" fontId="12" fillId="0" borderId="0" xfId="0" applyFont="1" applyAlignment="1">
      <alignment horizontal="center"/>
    </xf>
    <xf numFmtId="0" fontId="0" fillId="0" borderId="0" xfId="0" applyAlignment="1">
      <alignment vertical="top" wrapText="1"/>
    </xf>
    <xf numFmtId="0" fontId="0" fillId="0" borderId="1" xfId="0" applyBorder="1" applyAlignment="1">
      <alignment vertical="top" wrapText="1"/>
    </xf>
    <xf numFmtId="0" fontId="6" fillId="0" borderId="58" xfId="0" applyFont="1" applyBorder="1" applyAlignment="1">
      <alignment vertical="center"/>
    </xf>
    <xf numFmtId="2" fontId="6" fillId="0" borderId="58" xfId="0" applyNumberFormat="1" applyFont="1" applyBorder="1" applyAlignment="1">
      <alignment horizontal="center" vertical="center"/>
    </xf>
    <xf numFmtId="0" fontId="6" fillId="0" borderId="58" xfId="0" applyFont="1" applyBorder="1" applyAlignment="1">
      <alignment horizontal="center" vertical="center"/>
    </xf>
    <xf numFmtId="0" fontId="0" fillId="0" borderId="5" xfId="0" applyBorder="1" applyAlignment="1">
      <alignment vertical="top" wrapText="1"/>
    </xf>
    <xf numFmtId="0" fontId="0" fillId="0" borderId="15" xfId="0" applyBorder="1" applyAlignment="1">
      <alignment horizontal="right" vertical="top" wrapText="1"/>
    </xf>
    <xf numFmtId="0" fontId="22" fillId="0" borderId="1" xfId="0" applyFont="1" applyBorder="1" applyAlignment="1">
      <alignment vertical="top"/>
    </xf>
    <xf numFmtId="0" fontId="2" fillId="0" borderId="1" xfId="0" applyFont="1" applyBorder="1" applyAlignment="1">
      <alignment horizontal="left" vertical="center" wrapText="1"/>
    </xf>
    <xf numFmtId="0" fontId="36" fillId="0" borderId="0" xfId="0" applyFont="1" applyAlignment="1">
      <alignment horizontal="right" vertical="center"/>
    </xf>
    <xf numFmtId="3" fontId="36" fillId="0" borderId="0" xfId="0" applyNumberFormat="1" applyFont="1" applyAlignment="1">
      <alignment vertical="center"/>
    </xf>
    <xf numFmtId="205" fontId="6" fillId="2" borderId="1" xfId="0" applyNumberFormat="1" applyFont="1" applyFill="1" applyBorder="1" applyAlignment="1">
      <alignment horizontal="right" vertical="center"/>
    </xf>
    <xf numFmtId="0" fontId="2" fillId="7" borderId="56" xfId="0" applyFont="1" applyFill="1" applyBorder="1" applyAlignment="1">
      <alignment horizontal="center" vertical="center" wrapText="1"/>
    </xf>
    <xf numFmtId="49" fontId="3" fillId="7" borderId="1" xfId="0" applyNumberFormat="1" applyFont="1" applyFill="1" applyBorder="1" applyAlignment="1">
      <alignment horizontal="center" vertical="center"/>
    </xf>
    <xf numFmtId="0" fontId="17" fillId="7" borderId="1" xfId="0" applyFont="1" applyFill="1" applyBorder="1" applyAlignment="1">
      <alignment horizontal="center" vertical="center"/>
    </xf>
    <xf numFmtId="0" fontId="17" fillId="7" borderId="52" xfId="0" applyFont="1" applyFill="1" applyBorder="1" applyAlignment="1">
      <alignment horizontal="center" vertical="center"/>
    </xf>
    <xf numFmtId="0" fontId="3" fillId="7" borderId="5" xfId="0" applyFont="1" applyFill="1" applyBorder="1" applyAlignment="1">
      <alignment horizontal="center" vertical="center" wrapText="1"/>
    </xf>
    <xf numFmtId="0" fontId="3" fillId="7" borderId="5" xfId="0" applyFont="1" applyFill="1" applyBorder="1" applyAlignment="1">
      <alignment horizontal="center" vertical="center"/>
    </xf>
    <xf numFmtId="0" fontId="17" fillId="7" borderId="15" xfId="0" applyFont="1" applyFill="1" applyBorder="1" applyAlignment="1">
      <alignment horizontal="center" vertical="center"/>
    </xf>
    <xf numFmtId="0" fontId="17" fillId="7" borderId="15" xfId="0" applyFont="1" applyFill="1" applyBorder="1" applyAlignment="1">
      <alignment horizontal="center" vertical="center" wrapText="1"/>
    </xf>
    <xf numFmtId="0" fontId="38" fillId="0" borderId="54" xfId="0" applyFont="1" applyBorder="1" applyAlignment="1">
      <alignment horizontal="left" vertical="center"/>
    </xf>
    <xf numFmtId="0" fontId="38" fillId="0" borderId="54" xfId="0" applyFont="1" applyBorder="1" applyAlignment="1">
      <alignment horizontal="left" vertical="center" wrapText="1"/>
    </xf>
    <xf numFmtId="0" fontId="38" fillId="0" borderId="59" xfId="0" applyFont="1" applyBorder="1" applyAlignment="1">
      <alignment horizontal="left" vertical="center" wrapText="1"/>
    </xf>
    <xf numFmtId="0" fontId="38" fillId="0" borderId="55" xfId="0" applyFont="1" applyBorder="1" applyAlignment="1">
      <alignment horizontal="left" vertical="center"/>
    </xf>
    <xf numFmtId="0" fontId="38" fillId="0" borderId="55" xfId="0" applyFont="1" applyBorder="1" applyAlignment="1">
      <alignment horizontal="left" vertical="center" wrapText="1"/>
    </xf>
    <xf numFmtId="0" fontId="38" fillId="0" borderId="60" xfId="0" applyFont="1" applyBorder="1" applyAlignment="1">
      <alignment horizontal="right" vertical="center" wrapText="1"/>
    </xf>
    <xf numFmtId="0" fontId="39" fillId="3" borderId="61" xfId="0" applyFont="1" applyFill="1" applyBorder="1" applyAlignment="1">
      <alignment horizontal="right" vertical="center" wrapText="1"/>
    </xf>
    <xf numFmtId="0" fontId="38" fillId="0" borderId="55" xfId="0" applyFont="1" applyBorder="1" applyAlignment="1">
      <alignment vertical="center" wrapText="1"/>
    </xf>
    <xf numFmtId="0" fontId="39" fillId="3" borderId="61" xfId="0" applyFont="1" applyFill="1" applyBorder="1" applyAlignment="1">
      <alignment horizontal="right" vertical="center"/>
    </xf>
    <xf numFmtId="0" fontId="38" fillId="0" borderId="55" xfId="0" applyFont="1" applyFill="1" applyBorder="1" applyAlignment="1">
      <alignment vertical="center" wrapText="1"/>
    </xf>
    <xf numFmtId="0" fontId="38" fillId="0" borderId="60" xfId="0" applyFont="1" applyFill="1" applyBorder="1" applyAlignment="1">
      <alignment horizontal="center" vertical="center"/>
    </xf>
    <xf numFmtId="0" fontId="39" fillId="0" borderId="61" xfId="0" applyFont="1" applyBorder="1" applyAlignment="1">
      <alignment horizontal="right" vertical="center"/>
    </xf>
    <xf numFmtId="0" fontId="39" fillId="0" borderId="55" xfId="0" applyFont="1" applyBorder="1" applyAlignment="1">
      <alignment horizontal="right" vertical="center"/>
    </xf>
    <xf numFmtId="0" fontId="39" fillId="3" borderId="60" xfId="0" applyFont="1" applyFill="1" applyBorder="1" applyAlignment="1">
      <alignment horizontal="right" vertical="center"/>
    </xf>
    <xf numFmtId="0" fontId="39" fillId="3" borderId="12" xfId="0" applyFont="1" applyFill="1" applyBorder="1" applyAlignment="1">
      <alignment horizontal="right" vertical="center"/>
    </xf>
    <xf numFmtId="49" fontId="3" fillId="7" borderId="1" xfId="0" applyNumberFormat="1" applyFont="1" applyFill="1" applyBorder="1" applyAlignment="1">
      <alignment horizontal="center" vertical="center" wrapText="1"/>
    </xf>
    <xf numFmtId="0" fontId="38" fillId="0" borderId="54" xfId="0" applyFont="1" applyBorder="1" applyAlignment="1">
      <alignment horizontal="left" vertical="top" wrapText="1"/>
    </xf>
    <xf numFmtId="2" fontId="3" fillId="0" borderId="1" xfId="0" applyNumberFormat="1" applyFont="1" applyBorder="1" applyAlignment="1">
      <alignment horizontal="center" vertical="top"/>
    </xf>
    <xf numFmtId="0" fontId="3" fillId="7" borderId="1" xfId="0" applyFont="1" applyFill="1" applyBorder="1" applyAlignment="1">
      <alignment horizontal="center" vertical="top"/>
    </xf>
    <xf numFmtId="0" fontId="3" fillId="0" borderId="0" xfId="0" applyFont="1" applyAlignment="1">
      <alignment vertical="top"/>
    </xf>
    <xf numFmtId="0" fontId="38" fillId="0" borderId="59" xfId="0" applyFont="1" applyBorder="1" applyAlignment="1">
      <alignment horizontal="left" vertical="top" wrapText="1"/>
    </xf>
    <xf numFmtId="2" fontId="3" fillId="0" borderId="52" xfId="0" applyNumberFormat="1" applyFont="1" applyBorder="1" applyAlignment="1">
      <alignment horizontal="center" vertical="top"/>
    </xf>
    <xf numFmtId="0" fontId="3" fillId="7" borderId="52" xfId="0" applyFont="1" applyFill="1" applyBorder="1" applyAlignment="1">
      <alignment horizontal="center" vertical="top"/>
    </xf>
    <xf numFmtId="49" fontId="3" fillId="7" borderId="1" xfId="0" applyNumberFormat="1" applyFont="1" applyFill="1" applyBorder="1" applyAlignment="1">
      <alignment horizontal="center" vertical="top"/>
    </xf>
    <xf numFmtId="49" fontId="3" fillId="7" borderId="52" xfId="0" applyNumberFormat="1" applyFont="1" applyFill="1" applyBorder="1" applyAlignment="1">
      <alignment horizontal="center" vertical="top"/>
    </xf>
    <xf numFmtId="0" fontId="3" fillId="7" borderId="15" xfId="0" applyFont="1" applyFill="1" applyBorder="1" applyAlignment="1">
      <alignment horizontal="center" vertical="center"/>
    </xf>
    <xf numFmtId="0" fontId="3" fillId="7" borderId="8" xfId="0" applyFont="1" applyFill="1" applyBorder="1" applyAlignment="1">
      <alignment horizontal="center" vertical="center"/>
    </xf>
    <xf numFmtId="0" fontId="3" fillId="7" borderId="16" xfId="0" applyFont="1" applyFill="1" applyBorder="1" applyAlignment="1">
      <alignment horizontal="center" vertical="center"/>
    </xf>
    <xf numFmtId="0" fontId="38" fillId="0" borderId="60" xfId="0" applyFont="1" applyBorder="1" applyAlignment="1">
      <alignment horizontal="left" vertical="center"/>
    </xf>
    <xf numFmtId="0" fontId="0" fillId="0" borderId="0" xfId="0" applyAlignment="1">
      <alignment horizontal="justify" vertical="top" wrapText="1"/>
    </xf>
    <xf numFmtId="0" fontId="0" fillId="0" borderId="58" xfId="0" applyBorder="1" applyAlignment="1">
      <alignment horizontal="justify" vertical="top" wrapText="1"/>
    </xf>
    <xf numFmtId="3" fontId="3" fillId="0" borderId="8" xfId="0" applyNumberFormat="1" applyFont="1" applyBorder="1" applyAlignment="1">
      <alignment horizontal="center" vertical="center"/>
    </xf>
    <xf numFmtId="2" fontId="3" fillId="0" borderId="8" xfId="0" applyNumberFormat="1" applyFont="1" applyBorder="1" applyAlignment="1">
      <alignment horizontal="center" vertical="center"/>
    </xf>
    <xf numFmtId="0" fontId="3" fillId="7" borderId="8" xfId="0" applyFont="1" applyFill="1" applyBorder="1" applyAlignment="1">
      <alignment horizontal="center" vertical="center" wrapText="1"/>
    </xf>
    <xf numFmtId="0" fontId="0" fillId="0" borderId="1" xfId="0" applyBorder="1" applyAlignment="1">
      <alignment horizontal="left" vertical="top" wrapText="1"/>
    </xf>
    <xf numFmtId="4" fontId="0" fillId="0" borderId="5" xfId="0" applyNumberFormat="1" applyBorder="1" applyAlignment="1">
      <alignment vertical="top" wrapText="1"/>
    </xf>
    <xf numFmtId="0" fontId="3" fillId="0" borderId="62" xfId="0" applyFont="1" applyBorder="1"/>
    <xf numFmtId="0" fontId="0" fillId="0" borderId="62" xfId="0" applyBorder="1"/>
    <xf numFmtId="0" fontId="0" fillId="0" borderId="62" xfId="0" applyBorder="1" applyAlignment="1">
      <alignment vertical="top" wrapText="1"/>
    </xf>
    <xf numFmtId="0" fontId="38" fillId="0" borderId="60" xfId="0" applyFont="1" applyBorder="1" applyAlignment="1">
      <alignment horizontal="left" vertical="center" wrapText="1"/>
    </xf>
    <xf numFmtId="4" fontId="17" fillId="0" borderId="5" xfId="0" applyNumberFormat="1" applyFont="1" applyFill="1" applyBorder="1" applyAlignment="1">
      <alignment horizontal="center" vertical="center"/>
    </xf>
    <xf numFmtId="2" fontId="17" fillId="0" borderId="5" xfId="0" applyNumberFormat="1" applyFont="1" applyFill="1" applyBorder="1" applyAlignment="1">
      <alignment horizontal="center" vertical="center"/>
    </xf>
    <xf numFmtId="4" fontId="3" fillId="0" borderId="8" xfId="0" applyNumberFormat="1" applyFont="1" applyBorder="1" applyAlignment="1">
      <alignment horizontal="center" vertical="center"/>
    </xf>
    <xf numFmtId="0" fontId="2" fillId="7" borderId="1" xfId="0" applyFont="1" applyFill="1" applyBorder="1" applyAlignment="1">
      <alignment horizontal="center" vertical="center" wrapText="1"/>
    </xf>
    <xf numFmtId="0" fontId="6" fillId="0" borderId="1" xfId="0" applyFont="1" applyBorder="1" applyAlignment="1">
      <alignment horizontal="center" vertical="top" wrapText="1"/>
    </xf>
    <xf numFmtId="3" fontId="6" fillId="8" borderId="1" xfId="0" applyNumberFormat="1" applyFont="1" applyFill="1" applyBorder="1" applyAlignment="1">
      <alignment vertical="top" wrapText="1"/>
    </xf>
    <xf numFmtId="3" fontId="6" fillId="0" borderId="1" xfId="0" applyNumberFormat="1" applyFont="1" applyBorder="1" applyAlignment="1">
      <alignment vertical="top" wrapText="1"/>
    </xf>
    <xf numFmtId="3" fontId="32" fillId="0" borderId="1" xfId="0" applyNumberFormat="1" applyFont="1" applyBorder="1" applyAlignment="1">
      <alignment vertical="top" wrapText="1"/>
    </xf>
    <xf numFmtId="3" fontId="5" fillId="0" borderId="1" xfId="0" applyNumberFormat="1" applyFont="1" applyBorder="1" applyAlignment="1">
      <alignment vertical="top" wrapText="1"/>
    </xf>
    <xf numFmtId="3" fontId="6" fillId="0" borderId="1" xfId="0" applyNumberFormat="1" applyFont="1" applyBorder="1" applyAlignment="1">
      <alignment horizontal="center" vertical="top" wrapText="1"/>
    </xf>
    <xf numFmtId="3" fontId="33" fillId="0" borderId="1" xfId="0" applyNumberFormat="1" applyFont="1" applyBorder="1" applyAlignment="1">
      <alignment vertical="top" wrapText="1"/>
    </xf>
    <xf numFmtId="0" fontId="27" fillId="0" borderId="0" xfId="0" applyFont="1" applyAlignment="1">
      <alignment vertical="top"/>
    </xf>
    <xf numFmtId="0" fontId="12" fillId="0" borderId="63" xfId="0" applyFont="1" applyBorder="1" applyAlignment="1">
      <alignment horizontal="left"/>
    </xf>
    <xf numFmtId="0" fontId="12" fillId="0" borderId="63" xfId="0" applyFont="1" applyBorder="1" applyAlignment="1"/>
    <xf numFmtId="0" fontId="39" fillId="0" borderId="60" xfId="0" applyFont="1" applyBorder="1" applyAlignment="1">
      <alignment horizontal="right" vertical="center"/>
    </xf>
    <xf numFmtId="0" fontId="27" fillId="0" borderId="0" xfId="0" applyFont="1" applyAlignment="1"/>
    <xf numFmtId="0" fontId="0" fillId="0" borderId="64" xfId="0" applyBorder="1"/>
    <xf numFmtId="3" fontId="7" fillId="0" borderId="25" xfId="0" applyNumberFormat="1" applyFont="1" applyBorder="1" applyAlignment="1">
      <alignment horizontal="center" vertical="center" wrapText="1"/>
    </xf>
    <xf numFmtId="3" fontId="6" fillId="6" borderId="65" xfId="0" applyNumberFormat="1" applyFont="1" applyFill="1" applyBorder="1" applyAlignment="1">
      <alignment vertical="center"/>
    </xf>
    <xf numFmtId="205" fontId="6" fillId="6" borderId="66" xfId="0" applyNumberFormat="1" applyFont="1" applyFill="1" applyBorder="1" applyAlignment="1">
      <alignment vertical="center"/>
    </xf>
    <xf numFmtId="10" fontId="6" fillId="6" borderId="65" xfId="2" applyNumberFormat="1" applyFont="1" applyFill="1" applyBorder="1" applyAlignment="1">
      <alignment vertical="center" wrapText="1"/>
    </xf>
    <xf numFmtId="10" fontId="6" fillId="6" borderId="67" xfId="2" applyNumberFormat="1" applyFont="1" applyFill="1" applyBorder="1" applyAlignment="1">
      <alignment vertical="center" wrapText="1"/>
    </xf>
    <xf numFmtId="10" fontId="6" fillId="6" borderId="66" xfId="2" applyNumberFormat="1" applyFont="1" applyFill="1" applyBorder="1" applyAlignment="1">
      <alignment vertical="center"/>
    </xf>
    <xf numFmtId="205" fontId="6" fillId="6" borderId="39" xfId="0" applyNumberFormat="1" applyFont="1" applyFill="1" applyBorder="1" applyAlignment="1">
      <alignment vertical="top" wrapText="1"/>
    </xf>
    <xf numFmtId="10" fontId="6" fillId="6" borderId="38" xfId="2" applyNumberFormat="1" applyFont="1" applyFill="1" applyBorder="1" applyAlignment="1">
      <alignment vertical="center" wrapText="1"/>
    </xf>
    <xf numFmtId="10" fontId="6" fillId="6" borderId="68" xfId="2" applyNumberFormat="1" applyFont="1" applyFill="1" applyBorder="1" applyAlignment="1">
      <alignment vertical="center" wrapText="1"/>
    </xf>
    <xf numFmtId="1" fontId="7" fillId="0" borderId="5" xfId="0" applyNumberFormat="1" applyFont="1" applyBorder="1" applyAlignment="1">
      <alignment vertical="center"/>
    </xf>
    <xf numFmtId="3" fontId="7" fillId="0" borderId="25" xfId="0" applyNumberFormat="1" applyFont="1" applyBorder="1" applyAlignment="1">
      <alignment horizontal="right" vertical="center" wrapText="1"/>
    </xf>
    <xf numFmtId="0" fontId="5" fillId="0" borderId="5" xfId="0" applyFont="1" applyBorder="1" applyAlignment="1">
      <alignment vertical="center"/>
    </xf>
    <xf numFmtId="0" fontId="6" fillId="0" borderId="5"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vertical="center"/>
    </xf>
    <xf numFmtId="49" fontId="6" fillId="0" borderId="25" xfId="0" applyNumberFormat="1" applyFont="1" applyBorder="1" applyAlignment="1">
      <alignment horizontal="center" vertical="center"/>
    </xf>
    <xf numFmtId="0" fontId="5" fillId="0" borderId="25" xfId="0" applyFont="1" applyBorder="1" applyAlignment="1">
      <alignment vertical="center" wrapText="1"/>
    </xf>
    <xf numFmtId="0" fontId="6" fillId="0" borderId="25" xfId="0" applyFont="1" applyBorder="1" applyAlignment="1">
      <alignment vertical="center" wrapText="1"/>
    </xf>
    <xf numFmtId="49" fontId="6" fillId="0" borderId="25" xfId="0" applyNumberFormat="1" applyFont="1" applyBorder="1" applyAlignment="1">
      <alignment horizontal="center" vertical="center" wrapText="1"/>
    </xf>
    <xf numFmtId="0" fontId="6" fillId="0" borderId="5" xfId="0" applyFont="1" applyBorder="1" applyAlignment="1">
      <alignment horizontal="center" vertical="center"/>
    </xf>
    <xf numFmtId="0" fontId="6" fillId="6" borderId="65" xfId="0" applyFont="1" applyFill="1" applyBorder="1" applyAlignment="1">
      <alignment vertical="center"/>
    </xf>
    <xf numFmtId="0" fontId="6" fillId="6" borderId="45" xfId="0" applyFont="1" applyFill="1" applyBorder="1" applyAlignment="1">
      <alignment vertical="center"/>
    </xf>
    <xf numFmtId="0" fontId="6" fillId="6" borderId="69" xfId="0" applyFont="1" applyFill="1" applyBorder="1" applyAlignment="1">
      <alignment vertical="center"/>
    </xf>
    <xf numFmtId="3" fontId="6" fillId="6" borderId="70" xfId="0" applyNumberFormat="1" applyFont="1" applyFill="1" applyBorder="1" applyAlignment="1">
      <alignment vertical="center"/>
    </xf>
    <xf numFmtId="205" fontId="6" fillId="6" borderId="71" xfId="0" applyNumberFormat="1" applyFont="1" applyFill="1" applyBorder="1" applyAlignment="1">
      <alignment vertical="center"/>
    </xf>
    <xf numFmtId="10" fontId="6" fillId="6" borderId="45" xfId="2" applyNumberFormat="1" applyFont="1" applyFill="1" applyBorder="1" applyAlignment="1">
      <alignment vertical="center" wrapText="1"/>
    </xf>
    <xf numFmtId="10" fontId="6" fillId="6" borderId="69" xfId="2" applyNumberFormat="1" applyFont="1" applyFill="1" applyBorder="1" applyAlignment="1">
      <alignment vertical="center" wrapText="1"/>
    </xf>
    <xf numFmtId="10" fontId="6" fillId="6" borderId="71" xfId="2" applyNumberFormat="1" applyFont="1" applyFill="1" applyBorder="1" applyAlignment="1">
      <alignment vertical="center"/>
    </xf>
    <xf numFmtId="0" fontId="27" fillId="0" borderId="0" xfId="0" applyFont="1" applyBorder="1"/>
    <xf numFmtId="49" fontId="26" fillId="0" borderId="2" xfId="0" applyNumberFormat="1" applyFont="1" applyBorder="1" applyAlignment="1">
      <alignment horizontal="center" wrapText="1"/>
    </xf>
    <xf numFmtId="3" fontId="0" fillId="0" borderId="0" xfId="0" applyNumberFormat="1" applyAlignment="1">
      <alignment vertical="top" wrapText="1"/>
    </xf>
    <xf numFmtId="0" fontId="0" fillId="0" borderId="15" xfId="0" applyBorder="1" applyAlignment="1">
      <alignment vertical="top" wrapText="1"/>
    </xf>
    <xf numFmtId="1" fontId="0" fillId="0" borderId="15" xfId="0" applyNumberFormat="1" applyBorder="1" applyAlignment="1">
      <alignment vertical="top" wrapText="1"/>
    </xf>
    <xf numFmtId="14" fontId="27" fillId="0" borderId="0" xfId="0" applyNumberFormat="1" applyFont="1" applyAlignment="1">
      <alignment horizontal="left"/>
    </xf>
    <xf numFmtId="14" fontId="27" fillId="0" borderId="0" xfId="0" applyNumberFormat="1" applyFont="1"/>
    <xf numFmtId="49" fontId="27" fillId="0" borderId="0" xfId="0" applyNumberFormat="1" applyFont="1" applyFill="1"/>
    <xf numFmtId="0" fontId="27" fillId="0" borderId="9" xfId="0" applyFont="1" applyBorder="1" applyAlignment="1">
      <alignment vertical="top"/>
    </xf>
    <xf numFmtId="0" fontId="27" fillId="0" borderId="11" xfId="0" applyFont="1" applyBorder="1" applyAlignment="1">
      <alignment vertical="top"/>
    </xf>
    <xf numFmtId="3" fontId="27" fillId="0" borderId="1" xfId="0" applyNumberFormat="1" applyFont="1" applyBorder="1" applyAlignment="1">
      <alignment vertical="top" wrapText="1"/>
    </xf>
    <xf numFmtId="3" fontId="27" fillId="6" borderId="1" xfId="0" applyNumberFormat="1" applyFont="1" applyFill="1" applyBorder="1" applyAlignment="1">
      <alignment vertical="top"/>
    </xf>
    <xf numFmtId="0" fontId="27" fillId="0" borderId="1" xfId="0" applyFont="1" applyBorder="1" applyAlignment="1">
      <alignment vertical="top"/>
    </xf>
    <xf numFmtId="0" fontId="27" fillId="0" borderId="1" xfId="0" applyFont="1" applyBorder="1" applyAlignment="1">
      <alignment horizontal="center" vertical="top" wrapText="1"/>
    </xf>
    <xf numFmtId="0" fontId="27" fillId="0" borderId="9" xfId="0" applyFont="1" applyBorder="1" applyAlignment="1">
      <alignment vertical="top" wrapText="1"/>
    </xf>
    <xf numFmtId="0" fontId="27" fillId="0" borderId="11" xfId="0" applyFont="1" applyBorder="1" applyAlignment="1">
      <alignment vertical="top" wrapText="1"/>
    </xf>
    <xf numFmtId="3" fontId="27" fillId="6" borderId="1" xfId="0" applyNumberFormat="1" applyFont="1" applyFill="1" applyBorder="1" applyAlignment="1">
      <alignment vertical="top" wrapText="1"/>
    </xf>
    <xf numFmtId="206" fontId="27" fillId="6" borderId="1" xfId="2" applyNumberFormat="1" applyFont="1" applyFill="1" applyBorder="1" applyAlignment="1">
      <alignment vertical="top" wrapText="1"/>
    </xf>
    <xf numFmtId="0" fontId="22" fillId="0" borderId="1" xfId="0" applyFont="1" applyBorder="1" applyAlignment="1">
      <alignment horizontal="center" vertical="top" wrapText="1"/>
    </xf>
    <xf numFmtId="3" fontId="22" fillId="0" borderId="1" xfId="0" applyNumberFormat="1" applyFont="1" applyBorder="1" applyAlignment="1">
      <alignment vertical="top" wrapText="1"/>
    </xf>
    <xf numFmtId="3" fontId="22" fillId="6" borderId="1" xfId="0" applyNumberFormat="1" applyFont="1" applyFill="1" applyBorder="1" applyAlignment="1">
      <alignment vertical="top" wrapText="1"/>
    </xf>
    <xf numFmtId="206" fontId="22" fillId="6" borderId="1" xfId="2" applyNumberFormat="1" applyFont="1" applyFill="1" applyBorder="1" applyAlignment="1">
      <alignment vertical="top" wrapText="1"/>
    </xf>
    <xf numFmtId="0" fontId="4" fillId="4" borderId="53" xfId="0" applyFont="1" applyFill="1" applyBorder="1" applyAlignment="1">
      <alignment horizontal="left" vertical="center"/>
    </xf>
    <xf numFmtId="0" fontId="28" fillId="0" borderId="0" xfId="0" applyNumberFormat="1" applyFont="1" applyBorder="1" applyAlignment="1">
      <alignment horizontal="right" wrapText="1"/>
    </xf>
    <xf numFmtId="0" fontId="27" fillId="0" borderId="0" xfId="0" applyNumberFormat="1" applyFont="1"/>
    <xf numFmtId="0" fontId="26" fillId="0" borderId="72" xfId="0" applyNumberFormat="1" applyFont="1" applyBorder="1" applyAlignment="1">
      <alignment horizontal="right"/>
    </xf>
    <xf numFmtId="0" fontId="26" fillId="0" borderId="72" xfId="0" applyNumberFormat="1" applyFont="1" applyBorder="1" applyAlignment="1">
      <alignment horizontal="left"/>
    </xf>
    <xf numFmtId="1" fontId="0" fillId="0" borderId="1" xfId="0" applyNumberFormat="1" applyBorder="1" applyAlignment="1">
      <alignment vertical="top" wrapText="1"/>
    </xf>
    <xf numFmtId="0" fontId="0" fillId="0" borderId="5" xfId="0" applyBorder="1" applyAlignment="1">
      <alignment horizontal="left" vertical="top" wrapText="1"/>
    </xf>
    <xf numFmtId="4" fontId="0" fillId="0" borderId="1" xfId="0" applyNumberFormat="1" applyBorder="1" applyAlignment="1">
      <alignment horizontal="center" vertical="top" wrapText="1"/>
    </xf>
    <xf numFmtId="0" fontId="0" fillId="0" borderId="5" xfId="0" applyBorder="1" applyAlignment="1">
      <alignment horizontal="center" vertical="top" wrapText="1"/>
    </xf>
    <xf numFmtId="0" fontId="0" fillId="0" borderId="15" xfId="0" applyBorder="1" applyAlignment="1">
      <alignment horizontal="center" vertical="top" wrapText="1"/>
    </xf>
    <xf numFmtId="0" fontId="0" fillId="0" borderId="1" xfId="0" applyBorder="1" applyAlignment="1">
      <alignment horizontal="center" vertical="top" wrapText="1"/>
    </xf>
    <xf numFmtId="2" fontId="0" fillId="0" borderId="1" xfId="0" applyNumberFormat="1" applyBorder="1" applyAlignment="1">
      <alignment horizontal="center" vertical="top" wrapText="1"/>
    </xf>
    <xf numFmtId="204" fontId="0" fillId="0" borderId="1" xfId="0" applyNumberFormat="1" applyBorder="1" applyAlignment="1">
      <alignment horizontal="center" vertical="top" wrapText="1"/>
    </xf>
    <xf numFmtId="0" fontId="0" fillId="0" borderId="0" xfId="0" applyAlignment="1">
      <alignment horizontal="left"/>
    </xf>
    <xf numFmtId="49" fontId="29" fillId="0" borderId="73" xfId="0" applyNumberFormat="1" applyFont="1" applyBorder="1" applyAlignment="1">
      <alignment horizontal="right"/>
    </xf>
    <xf numFmtId="49" fontId="29" fillId="0" borderId="74" xfId="0" applyNumberFormat="1" applyFont="1" applyBorder="1" applyAlignment="1">
      <alignment horizontal="left"/>
    </xf>
    <xf numFmtId="0" fontId="28" fillId="5" borderId="0" xfId="0" applyFont="1" applyFill="1" applyBorder="1" applyAlignment="1">
      <alignment horizontal="left"/>
    </xf>
    <xf numFmtId="0" fontId="23" fillId="0" borderId="0" xfId="1" applyAlignment="1" applyProtection="1">
      <alignment horizontal="center"/>
    </xf>
    <xf numFmtId="0" fontId="22" fillId="0" borderId="25" xfId="0" applyFont="1" applyBorder="1" applyAlignment="1">
      <alignment vertical="center" wrapText="1"/>
    </xf>
    <xf numFmtId="0" fontId="27" fillId="0" borderId="25" xfId="0" applyFont="1" applyBorder="1" applyAlignment="1">
      <alignment vertical="center" wrapText="1"/>
    </xf>
    <xf numFmtId="49" fontId="27" fillId="0" borderId="25" xfId="0" applyNumberFormat="1" applyFont="1" applyBorder="1" applyAlignment="1">
      <alignment horizontal="center" vertical="center" wrapText="1"/>
    </xf>
    <xf numFmtId="3" fontId="40" fillId="0" borderId="25" xfId="0" applyNumberFormat="1" applyFont="1" applyBorder="1" applyAlignment="1">
      <alignment horizontal="right" vertical="center" wrapText="1"/>
    </xf>
    <xf numFmtId="3" fontId="27" fillId="6" borderId="38" xfId="0" applyNumberFormat="1" applyFont="1" applyFill="1" applyBorder="1" applyAlignment="1">
      <alignment vertical="center" wrapText="1"/>
    </xf>
    <xf numFmtId="205" fontId="27" fillId="6" borderId="39" xfId="0" applyNumberFormat="1" applyFont="1" applyFill="1" applyBorder="1" applyAlignment="1">
      <alignment vertical="center" wrapText="1"/>
    </xf>
    <xf numFmtId="10" fontId="27" fillId="6" borderId="38" xfId="2" applyNumberFormat="1" applyFont="1" applyFill="1" applyBorder="1" applyAlignment="1">
      <alignment vertical="center" wrapText="1"/>
    </xf>
    <xf numFmtId="10" fontId="27" fillId="6" borderId="68" xfId="2" applyNumberFormat="1" applyFont="1" applyFill="1" applyBorder="1" applyAlignment="1">
      <alignment vertical="center" wrapText="1"/>
    </xf>
    <xf numFmtId="10" fontId="27" fillId="6" borderId="39" xfId="2" applyNumberFormat="1" applyFont="1" applyFill="1" applyBorder="1" applyAlignment="1">
      <alignment vertical="center" wrapText="1"/>
    </xf>
    <xf numFmtId="0" fontId="27" fillId="0" borderId="0" xfId="0" applyFont="1" applyBorder="1" applyAlignment="1">
      <alignment vertical="center" wrapText="1"/>
    </xf>
    <xf numFmtId="0" fontId="22" fillId="0" borderId="29" xfId="0" applyFont="1" applyBorder="1" applyAlignment="1">
      <alignment vertical="center" wrapText="1"/>
    </xf>
    <xf numFmtId="0" fontId="27" fillId="0" borderId="29" xfId="0" applyFont="1" applyBorder="1" applyAlignment="1">
      <alignment vertical="center" wrapText="1"/>
    </xf>
    <xf numFmtId="49" fontId="27" fillId="0" borderId="29" xfId="0" applyNumberFormat="1" applyFont="1" applyBorder="1" applyAlignment="1">
      <alignment horizontal="center" vertical="center" wrapText="1"/>
    </xf>
    <xf numFmtId="3" fontId="40" fillId="0" borderId="29" xfId="0" applyNumberFormat="1" applyFont="1" applyBorder="1" applyAlignment="1">
      <alignment horizontal="right" vertical="center" wrapText="1"/>
    </xf>
    <xf numFmtId="3" fontId="27" fillId="6" borderId="35" xfId="0" applyNumberFormat="1" applyFont="1" applyFill="1" applyBorder="1" applyAlignment="1">
      <alignment vertical="center" wrapText="1"/>
    </xf>
    <xf numFmtId="205" fontId="27" fillId="6" borderId="36" xfId="0" applyNumberFormat="1" applyFont="1" applyFill="1" applyBorder="1" applyAlignment="1">
      <alignment vertical="center" wrapText="1"/>
    </xf>
    <xf numFmtId="10" fontId="27" fillId="6" borderId="35" xfId="2" applyNumberFormat="1" applyFont="1" applyFill="1" applyBorder="1" applyAlignment="1">
      <alignment vertical="center" wrapText="1"/>
    </xf>
    <xf numFmtId="10" fontId="27" fillId="6" borderId="44" xfId="2" applyNumberFormat="1" applyFont="1" applyFill="1" applyBorder="1" applyAlignment="1">
      <alignment vertical="center" wrapText="1"/>
    </xf>
    <xf numFmtId="10" fontId="27" fillId="6" borderId="36" xfId="2" applyNumberFormat="1" applyFont="1" applyFill="1" applyBorder="1" applyAlignment="1">
      <alignment vertical="center" wrapText="1"/>
    </xf>
    <xf numFmtId="0" fontId="22" fillId="0" borderId="32" xfId="0" applyFont="1" applyBorder="1" applyAlignment="1">
      <alignment vertical="center" wrapText="1"/>
    </xf>
    <xf numFmtId="0" fontId="27" fillId="0" borderId="32" xfId="0" applyFont="1" applyBorder="1" applyAlignment="1">
      <alignment vertical="center" wrapText="1"/>
    </xf>
    <xf numFmtId="49" fontId="27" fillId="0" borderId="32" xfId="0" applyNumberFormat="1" applyFont="1" applyBorder="1" applyAlignment="1">
      <alignment horizontal="center" vertical="center" wrapText="1"/>
    </xf>
    <xf numFmtId="3" fontId="40" fillId="0" borderId="32" xfId="0" applyNumberFormat="1" applyFont="1" applyBorder="1" applyAlignment="1">
      <alignment horizontal="right" vertical="center" wrapText="1"/>
    </xf>
    <xf numFmtId="3" fontId="27" fillId="6" borderId="45" xfId="0" applyNumberFormat="1" applyFont="1" applyFill="1" applyBorder="1" applyAlignment="1">
      <alignment vertical="center" wrapText="1"/>
    </xf>
    <xf numFmtId="0" fontId="27" fillId="0" borderId="0" xfId="0" applyFont="1" applyBorder="1" applyAlignment="1"/>
    <xf numFmtId="0" fontId="0" fillId="0" borderId="0" xfId="0" applyFill="1" applyBorder="1"/>
    <xf numFmtId="0" fontId="0" fillId="0" borderId="0" xfId="0" applyFill="1" applyBorder="1" applyAlignment="1">
      <alignment horizontal="left"/>
    </xf>
    <xf numFmtId="49" fontId="26" fillId="0" borderId="0" xfId="0" applyNumberFormat="1" applyFont="1" applyFill="1" applyBorder="1" applyAlignment="1">
      <alignment horizontal="center"/>
    </xf>
    <xf numFmtId="49" fontId="26" fillId="0" borderId="0" xfId="0" applyNumberFormat="1" applyFont="1" applyFill="1" applyBorder="1"/>
    <xf numFmtId="3" fontId="7" fillId="0" borderId="32" xfId="0" applyNumberFormat="1" applyFont="1" applyFill="1" applyBorder="1" applyAlignment="1">
      <alignment horizontal="right" vertical="center" wrapText="1"/>
    </xf>
    <xf numFmtId="0" fontId="38" fillId="0" borderId="59" xfId="0" applyFont="1" applyBorder="1" applyAlignment="1">
      <alignment horizontal="left" vertical="center"/>
    </xf>
    <xf numFmtId="0" fontId="2" fillId="0" borderId="0" xfId="0" applyFont="1" applyBorder="1" applyAlignment="1"/>
    <xf numFmtId="0" fontId="12" fillId="0" borderId="0" xfId="0" applyFont="1" applyBorder="1" applyAlignment="1">
      <alignment horizontal="left"/>
    </xf>
    <xf numFmtId="0" fontId="12" fillId="0" borderId="0" xfId="0" applyFont="1" applyBorder="1" applyAlignment="1"/>
    <xf numFmtId="3" fontId="6" fillId="6" borderId="15" xfId="0" applyNumberFormat="1" applyFont="1" applyFill="1" applyBorder="1" applyAlignment="1">
      <alignment vertical="top" wrapText="1"/>
    </xf>
    <xf numFmtId="0" fontId="5" fillId="2" borderId="3" xfId="0" applyFont="1" applyFill="1" applyBorder="1" applyAlignment="1">
      <alignment vertical="center"/>
    </xf>
    <xf numFmtId="49" fontId="6" fillId="2" borderId="5" xfId="0" applyNumberFormat="1" applyFont="1" applyFill="1" applyBorder="1" applyAlignment="1">
      <alignment horizontal="center" vertical="center"/>
    </xf>
    <xf numFmtId="3" fontId="8" fillId="2" borderId="5" xfId="0" applyNumberFormat="1" applyFont="1" applyFill="1" applyBorder="1" applyAlignment="1">
      <alignment vertical="center"/>
    </xf>
    <xf numFmtId="0" fontId="5" fillId="0" borderId="3" xfId="0" applyFont="1" applyFill="1" applyBorder="1" applyAlignment="1">
      <alignment vertical="center"/>
    </xf>
    <xf numFmtId="0" fontId="5" fillId="0" borderId="4" xfId="0" applyFont="1" applyFill="1" applyBorder="1" applyAlignment="1">
      <alignment horizontal="left" vertical="center"/>
    </xf>
    <xf numFmtId="49" fontId="6" fillId="0" borderId="5" xfId="0" applyNumberFormat="1" applyFont="1" applyFill="1" applyBorder="1" applyAlignment="1">
      <alignment horizontal="center" vertical="center"/>
    </xf>
    <xf numFmtId="3" fontId="8" fillId="0" borderId="5" xfId="0" applyNumberFormat="1" applyFont="1" applyFill="1" applyBorder="1" applyAlignment="1">
      <alignment vertical="center"/>
    </xf>
    <xf numFmtId="3" fontId="6" fillId="0" borderId="5" xfId="0" applyNumberFormat="1" applyFont="1" applyFill="1" applyBorder="1" applyAlignment="1">
      <alignment vertical="center"/>
    </xf>
    <xf numFmtId="0" fontId="5" fillId="0" borderId="4" xfId="0" applyFont="1" applyFill="1" applyBorder="1" applyAlignment="1">
      <alignment horizontal="right" vertical="center"/>
    </xf>
    <xf numFmtId="0" fontId="5" fillId="0" borderId="2" xfId="0" applyFont="1" applyFill="1" applyBorder="1" applyAlignment="1">
      <alignment vertical="center"/>
    </xf>
    <xf numFmtId="0" fontId="5" fillId="0" borderId="4" xfId="0" applyFont="1" applyFill="1" applyBorder="1" applyAlignment="1">
      <alignment horizontal="left" vertical="center" wrapText="1"/>
    </xf>
    <xf numFmtId="0" fontId="5" fillId="0" borderId="3" xfId="0" applyFont="1" applyFill="1" applyBorder="1" applyAlignment="1">
      <alignment vertical="top"/>
    </xf>
    <xf numFmtId="0" fontId="5" fillId="0" borderId="15" xfId="0" applyFont="1" applyBorder="1" applyAlignment="1">
      <alignment vertical="center" wrapText="1"/>
    </xf>
    <xf numFmtId="0" fontId="6" fillId="0" borderId="15" xfId="0" applyFont="1" applyBorder="1" applyAlignment="1">
      <alignment vertical="center" wrapText="1"/>
    </xf>
    <xf numFmtId="49" fontId="6" fillId="0" borderId="15" xfId="0" applyNumberFormat="1" applyFont="1" applyBorder="1" applyAlignment="1">
      <alignment horizontal="center" vertical="center" wrapText="1"/>
    </xf>
    <xf numFmtId="3" fontId="7" fillId="0" borderId="15" xfId="0" applyNumberFormat="1" applyFont="1" applyBorder="1" applyAlignment="1">
      <alignment horizontal="right" vertical="center" wrapText="1"/>
    </xf>
    <xf numFmtId="3" fontId="27" fillId="0" borderId="0" xfId="0" applyNumberFormat="1" applyFont="1" applyAlignment="1">
      <alignment vertical="top" wrapText="1"/>
    </xf>
    <xf numFmtId="3" fontId="0" fillId="0" borderId="0" xfId="0" applyNumberFormat="1"/>
    <xf numFmtId="49" fontId="32" fillId="6" borderId="15" xfId="0" applyNumberFormat="1" applyFont="1" applyFill="1" applyBorder="1" applyAlignment="1">
      <alignment horizontal="center" vertical="center" wrapText="1"/>
    </xf>
    <xf numFmtId="0" fontId="5" fillId="0" borderId="6" xfId="0" applyFont="1" applyBorder="1" applyAlignment="1">
      <alignment vertical="top" wrapText="1"/>
    </xf>
    <xf numFmtId="0" fontId="5" fillId="0" borderId="0" xfId="0" applyFont="1" applyBorder="1" applyAlignment="1">
      <alignment vertical="top" wrapText="1"/>
    </xf>
    <xf numFmtId="0" fontId="6" fillId="0" borderId="7" xfId="0" applyFont="1" applyBorder="1" applyAlignment="1">
      <alignment vertical="top" wrapText="1"/>
    </xf>
    <xf numFmtId="49" fontId="6" fillId="0" borderId="8" xfId="0" applyNumberFormat="1" applyFont="1" applyBorder="1" applyAlignment="1">
      <alignment horizontal="center" vertical="top" wrapText="1"/>
    </xf>
    <xf numFmtId="3" fontId="7" fillId="0" borderId="8" xfId="0" applyNumberFormat="1" applyFont="1" applyBorder="1" applyAlignment="1">
      <alignment horizontal="right" vertical="top" wrapText="1"/>
    </xf>
    <xf numFmtId="3" fontId="6" fillId="6" borderId="51" xfId="0" applyNumberFormat="1" applyFont="1" applyFill="1" applyBorder="1" applyAlignment="1">
      <alignment vertical="top" wrapText="1"/>
    </xf>
    <xf numFmtId="205" fontId="6" fillId="6" borderId="45" xfId="0" applyNumberFormat="1" applyFont="1" applyFill="1" applyBorder="1" applyAlignment="1">
      <alignment vertical="top" wrapText="1"/>
    </xf>
    <xf numFmtId="10" fontId="6" fillId="6" borderId="37" xfId="2" applyNumberFormat="1" applyFont="1" applyFill="1" applyBorder="1" applyAlignment="1">
      <alignment vertical="top" wrapText="1"/>
    </xf>
    <xf numFmtId="3" fontId="7" fillId="0" borderId="8" xfId="0" applyNumberFormat="1" applyFont="1" applyBorder="1" applyAlignment="1">
      <alignment horizontal="right" vertical="center"/>
    </xf>
    <xf numFmtId="3" fontId="6" fillId="6" borderId="25" xfId="0" applyNumberFormat="1" applyFont="1" applyFill="1" applyBorder="1" applyAlignment="1">
      <alignment vertical="center"/>
    </xf>
    <xf numFmtId="205" fontId="6" fillId="6" borderId="38" xfId="0" applyNumberFormat="1" applyFont="1" applyFill="1" applyBorder="1" applyAlignment="1">
      <alignment vertical="center"/>
    </xf>
    <xf numFmtId="205" fontId="6" fillId="2" borderId="46" xfId="0" applyNumberFormat="1" applyFont="1" applyFill="1" applyBorder="1" applyAlignment="1">
      <alignment vertical="center"/>
    </xf>
    <xf numFmtId="10" fontId="6" fillId="2" borderId="47" xfId="0" applyNumberFormat="1" applyFont="1" applyFill="1" applyBorder="1" applyAlignment="1">
      <alignment vertical="center"/>
    </xf>
    <xf numFmtId="0" fontId="6" fillId="0" borderId="51" xfId="0" applyFont="1" applyBorder="1" applyAlignment="1">
      <alignment vertical="center" wrapText="1"/>
    </xf>
    <xf numFmtId="49" fontId="6" fillId="0" borderId="51" xfId="0" applyNumberFormat="1" applyFont="1" applyBorder="1" applyAlignment="1">
      <alignment horizontal="center" vertical="center" wrapText="1"/>
    </xf>
    <xf numFmtId="3" fontId="7" fillId="0" borderId="51" xfId="0" applyNumberFormat="1" applyFont="1" applyBorder="1" applyAlignment="1">
      <alignment vertical="center" wrapText="1"/>
    </xf>
    <xf numFmtId="0" fontId="29" fillId="0" borderId="17" xfId="0" applyNumberFormat="1" applyFont="1" applyBorder="1" applyAlignment="1">
      <alignment horizontal="center" wrapText="1"/>
    </xf>
    <xf numFmtId="0" fontId="30" fillId="0" borderId="1" xfId="0" applyNumberFormat="1" applyFont="1" applyBorder="1" applyAlignment="1">
      <alignment horizontal="center" vertical="top" wrapText="1"/>
    </xf>
    <xf numFmtId="3" fontId="6" fillId="6" borderId="5" xfId="0" applyNumberFormat="1" applyFont="1" applyFill="1" applyBorder="1" applyAlignment="1">
      <alignment vertical="center"/>
    </xf>
    <xf numFmtId="0" fontId="5" fillId="0" borderId="57" xfId="0" applyFont="1" applyBorder="1" applyAlignment="1">
      <alignment vertical="top" wrapText="1"/>
    </xf>
    <xf numFmtId="0" fontId="5" fillId="0" borderId="75" xfId="0" applyFont="1" applyBorder="1" applyAlignment="1">
      <alignment vertical="top" wrapText="1"/>
    </xf>
    <xf numFmtId="0" fontId="6" fillId="0" borderId="76" xfId="0" applyFont="1" applyBorder="1" applyAlignment="1">
      <alignment vertical="top" wrapText="1"/>
    </xf>
    <xf numFmtId="49" fontId="6" fillId="0" borderId="32" xfId="0" applyNumberFormat="1" applyFont="1" applyBorder="1" applyAlignment="1">
      <alignment horizontal="center" vertical="top" wrapText="1"/>
    </xf>
    <xf numFmtId="3" fontId="7" fillId="0" borderId="32" xfId="0" applyNumberFormat="1" applyFont="1" applyBorder="1" applyAlignment="1">
      <alignment vertical="top" wrapText="1"/>
    </xf>
    <xf numFmtId="0" fontId="6" fillId="0" borderId="1" xfId="0" applyFont="1" applyBorder="1" applyAlignment="1">
      <alignment vertical="center" wrapText="1"/>
    </xf>
    <xf numFmtId="49" fontId="6" fillId="0" borderId="1" xfId="0" applyNumberFormat="1" applyFont="1" applyBorder="1" applyAlignment="1">
      <alignment horizontal="center" vertical="center" wrapText="1"/>
    </xf>
    <xf numFmtId="3" fontId="7" fillId="0" borderId="1" xfId="0" applyNumberFormat="1" applyFont="1" applyBorder="1" applyAlignment="1">
      <alignment horizontal="right" vertical="center" wrapText="1"/>
    </xf>
    <xf numFmtId="14" fontId="42" fillId="0" borderId="1" xfId="0" applyNumberFormat="1" applyFont="1" applyBorder="1" applyAlignment="1">
      <alignment horizontal="center" vertical="center" wrapText="1"/>
    </xf>
    <xf numFmtId="49" fontId="26" fillId="0" borderId="0" xfId="0" applyNumberFormat="1" applyFont="1" applyFill="1" applyBorder="1" applyAlignment="1">
      <alignment horizontal="left"/>
    </xf>
    <xf numFmtId="49" fontId="26" fillId="0" borderId="0" xfId="0" applyNumberFormat="1" applyFont="1" applyFill="1" applyBorder="1" applyAlignment="1">
      <alignment horizontal="center"/>
    </xf>
    <xf numFmtId="0" fontId="29" fillId="0" borderId="53" xfId="0" applyFont="1" applyBorder="1" applyAlignment="1">
      <alignment horizontal="center" wrapText="1"/>
    </xf>
    <xf numFmtId="0" fontId="0" fillId="0" borderId="17" xfId="0" applyBorder="1" applyAlignment="1">
      <alignment wrapText="1"/>
    </xf>
    <xf numFmtId="0" fontId="30" fillId="0" borderId="54" xfId="0" applyFont="1" applyBorder="1" applyAlignment="1">
      <alignment horizontal="center" vertical="top" wrapText="1"/>
    </xf>
    <xf numFmtId="0" fontId="0" fillId="0" borderId="1" xfId="0" applyBorder="1" applyAlignment="1">
      <alignment wrapText="1"/>
    </xf>
    <xf numFmtId="0" fontId="26" fillId="0" borderId="59" xfId="0" applyNumberFormat="1" applyFont="1" applyBorder="1" applyAlignment="1">
      <alignment horizontal="center" wrapText="1"/>
    </xf>
    <xf numFmtId="0" fontId="0" fillId="0" borderId="52" xfId="0" applyBorder="1" applyAlignment="1">
      <alignment horizontal="center" wrapText="1"/>
    </xf>
    <xf numFmtId="0" fontId="30" fillId="0" borderId="1" xfId="0" applyNumberFormat="1" applyFont="1" applyBorder="1" applyAlignment="1">
      <alignment horizontal="center" vertical="top" wrapText="1"/>
    </xf>
    <xf numFmtId="49" fontId="29" fillId="0" borderId="17" xfId="0" applyNumberFormat="1" applyFont="1" applyBorder="1" applyAlignment="1">
      <alignment horizontal="center" wrapText="1"/>
    </xf>
    <xf numFmtId="0" fontId="0" fillId="0" borderId="17" xfId="0" applyBorder="1" applyAlignment="1">
      <alignment horizontal="center" wrapText="1"/>
    </xf>
    <xf numFmtId="0" fontId="27" fillId="0" borderId="9" xfId="0" applyFont="1" applyBorder="1" applyAlignment="1">
      <alignment vertical="top" wrapText="1"/>
    </xf>
    <xf numFmtId="0" fontId="0" fillId="0" borderId="11" xfId="0" applyBorder="1" applyAlignment="1">
      <alignment vertical="top" wrapText="1"/>
    </xf>
    <xf numFmtId="0" fontId="27" fillId="0" borderId="9" xfId="0" applyFont="1" applyBorder="1" applyAlignment="1">
      <alignment horizontal="left" vertical="top" wrapText="1"/>
    </xf>
    <xf numFmtId="0" fontId="27" fillId="0" borderId="11" xfId="0" applyFont="1" applyBorder="1" applyAlignment="1">
      <alignment horizontal="left" vertical="top" wrapText="1"/>
    </xf>
    <xf numFmtId="14" fontId="32" fillId="0" borderId="5" xfId="0" applyNumberFormat="1" applyFont="1" applyBorder="1" applyAlignment="1">
      <alignment horizontal="center" vertical="center" wrapText="1"/>
    </xf>
    <xf numFmtId="14" fontId="32" fillId="0" borderId="15" xfId="0" applyNumberFormat="1"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21" xfId="0" applyFont="1" applyBorder="1" applyAlignment="1">
      <alignment horizontal="center" vertical="center" wrapText="1"/>
    </xf>
    <xf numFmtId="49" fontId="32" fillId="0" borderId="5" xfId="0" applyNumberFormat="1" applyFont="1" applyBorder="1" applyAlignment="1">
      <alignment horizontal="center" vertical="center" wrapText="1"/>
    </xf>
    <xf numFmtId="49" fontId="32" fillId="0" borderId="15" xfId="0" applyNumberFormat="1" applyFont="1" applyBorder="1" applyAlignment="1">
      <alignment horizontal="center" vertical="center" wrapText="1"/>
    </xf>
    <xf numFmtId="0" fontId="0" fillId="0" borderId="77" xfId="0" applyBorder="1" applyAlignment="1">
      <alignment horizontal="center" wrapText="1"/>
    </xf>
    <xf numFmtId="0" fontId="29" fillId="0" borderId="78" xfId="0" applyNumberFormat="1" applyFont="1" applyBorder="1" applyAlignment="1">
      <alignment horizontal="center" wrapText="1"/>
    </xf>
    <xf numFmtId="0" fontId="29" fillId="0" borderId="79" xfId="0" applyNumberFormat="1" applyFont="1" applyBorder="1" applyAlignment="1">
      <alignment horizontal="center" wrapText="1"/>
    </xf>
    <xf numFmtId="0" fontId="29" fillId="0" borderId="80" xfId="0" applyNumberFormat="1" applyFont="1" applyBorder="1" applyAlignment="1">
      <alignment horizontal="center" wrapText="1"/>
    </xf>
    <xf numFmtId="0" fontId="30" fillId="0" borderId="9" xfId="0" applyFont="1" applyBorder="1" applyAlignment="1">
      <alignment horizontal="center" vertical="top" wrapText="1"/>
    </xf>
    <xf numFmtId="0" fontId="30" fillId="0" borderId="10" xfId="0" applyFont="1" applyBorder="1" applyAlignment="1">
      <alignment horizontal="center" vertical="top" wrapText="1"/>
    </xf>
    <xf numFmtId="0" fontId="30" fillId="0" borderId="81" xfId="0" applyFont="1" applyBorder="1" applyAlignment="1">
      <alignment horizontal="center" vertical="top" wrapText="1"/>
    </xf>
    <xf numFmtId="0" fontId="0" fillId="0" borderId="1" xfId="0" applyBorder="1"/>
    <xf numFmtId="49" fontId="31" fillId="0" borderId="17" xfId="0" applyNumberFormat="1" applyFont="1" applyBorder="1" applyAlignment="1">
      <alignment horizontal="center" wrapText="1"/>
    </xf>
    <xf numFmtId="0" fontId="31" fillId="0" borderId="17" xfId="0" applyFont="1" applyBorder="1" applyAlignment="1">
      <alignment horizontal="center" wrapText="1"/>
    </xf>
    <xf numFmtId="0" fontId="29" fillId="0" borderId="53" xfId="0" applyNumberFormat="1" applyFont="1" applyBorder="1" applyAlignment="1">
      <alignment horizontal="center" wrapText="1"/>
    </xf>
    <xf numFmtId="0" fontId="0" fillId="0" borderId="52" xfId="0" applyBorder="1" applyAlignment="1">
      <alignment wrapText="1"/>
    </xf>
    <xf numFmtId="0" fontId="0" fillId="0" borderId="77" xfId="0" applyBorder="1" applyAlignment="1">
      <alignment wrapText="1"/>
    </xf>
    <xf numFmtId="0" fontId="5" fillId="2" borderId="1" xfId="0" applyFont="1" applyFill="1" applyBorder="1" applyAlignment="1">
      <alignment horizontal="right" vertical="center"/>
    </xf>
    <xf numFmtId="0" fontId="0" fillId="2" borderId="1" xfId="0" applyFill="1" applyBorder="1" applyAlignment="1">
      <alignment horizontal="right" vertical="center"/>
    </xf>
    <xf numFmtId="14" fontId="32" fillId="0" borderId="1" xfId="0" applyNumberFormat="1" applyFont="1" applyBorder="1" applyAlignment="1">
      <alignment horizontal="center" vertical="center" wrapText="1"/>
    </xf>
    <xf numFmtId="0" fontId="29" fillId="0" borderId="82" xfId="0" applyNumberFormat="1" applyFont="1" applyBorder="1" applyAlignment="1">
      <alignment horizontal="center" wrapText="1"/>
    </xf>
    <xf numFmtId="0" fontId="0" fillId="0" borderId="79" xfId="0" applyBorder="1" applyAlignment="1">
      <alignment wrapText="1"/>
    </xf>
    <xf numFmtId="0" fontId="30" fillId="0" borderId="83" xfId="0" applyFont="1" applyBorder="1" applyAlignment="1">
      <alignment horizontal="center" vertical="top" wrapText="1"/>
    </xf>
    <xf numFmtId="0" fontId="0" fillId="0" borderId="10" xfId="0" applyBorder="1" applyAlignment="1">
      <alignment wrapText="1"/>
    </xf>
    <xf numFmtId="0" fontId="29" fillId="0" borderId="17" xfId="0" applyNumberFormat="1" applyFont="1" applyBorder="1" applyAlignment="1">
      <alignment horizontal="center" wrapText="1"/>
    </xf>
    <xf numFmtId="0" fontId="29" fillId="0" borderId="84" xfId="0" applyNumberFormat="1" applyFont="1" applyBorder="1" applyAlignment="1">
      <alignment horizontal="center" wrapText="1"/>
    </xf>
    <xf numFmtId="0" fontId="30" fillId="0" borderId="1" xfId="0" applyFont="1" applyBorder="1" applyAlignment="1">
      <alignment horizontal="center" vertical="top" wrapText="1"/>
    </xf>
    <xf numFmtId="0" fontId="30" fillId="0" borderId="85" xfId="0" applyFont="1" applyBorder="1" applyAlignment="1">
      <alignment horizontal="center" vertical="top" wrapText="1"/>
    </xf>
    <xf numFmtId="0" fontId="35" fillId="0" borderId="9" xfId="0" applyFont="1" applyBorder="1" applyAlignment="1">
      <alignment horizontal="justify" vertical="top" wrapText="1"/>
    </xf>
    <xf numFmtId="0" fontId="35" fillId="0" borderId="10" xfId="0" applyFont="1" applyBorder="1" applyAlignment="1">
      <alignment horizontal="justify" vertical="top" wrapText="1"/>
    </xf>
    <xf numFmtId="0" fontId="35" fillId="0" borderId="81" xfId="0" applyFont="1" applyBorder="1" applyAlignment="1">
      <alignment horizontal="justify" vertical="top" wrapText="1"/>
    </xf>
    <xf numFmtId="0" fontId="2" fillId="4" borderId="17" xfId="0" applyFont="1" applyFill="1" applyBorder="1" applyAlignment="1">
      <alignment horizontal="justify" vertical="top" wrapText="1"/>
    </xf>
    <xf numFmtId="0" fontId="2" fillId="4" borderId="84" xfId="0" applyFont="1" applyFill="1" applyBorder="1" applyAlignment="1">
      <alignment horizontal="justify" vertical="top" wrapText="1"/>
    </xf>
    <xf numFmtId="0" fontId="35" fillId="0" borderId="2" xfId="0" applyFont="1" applyBorder="1" applyAlignment="1">
      <alignment horizontal="justify" vertical="top"/>
    </xf>
    <xf numFmtId="0" fontId="35" fillId="0" borderId="3" xfId="0" applyFont="1" applyBorder="1" applyAlignment="1">
      <alignment horizontal="justify" vertical="top"/>
    </xf>
    <xf numFmtId="0" fontId="35" fillId="0" borderId="91" xfId="0" applyFont="1" applyBorder="1" applyAlignment="1">
      <alignment horizontal="justify" vertical="top"/>
    </xf>
    <xf numFmtId="0" fontId="35" fillId="0" borderId="6" xfId="0" applyFont="1" applyBorder="1" applyAlignment="1">
      <alignment horizontal="justify" vertical="top"/>
    </xf>
    <xf numFmtId="0" fontId="35" fillId="0" borderId="0" xfId="0" applyFont="1" applyBorder="1" applyAlignment="1">
      <alignment horizontal="justify" vertical="top"/>
    </xf>
    <xf numFmtId="0" fontId="35" fillId="0" borderId="94" xfId="0" applyFont="1" applyBorder="1" applyAlignment="1">
      <alignment horizontal="justify" vertical="top"/>
    </xf>
    <xf numFmtId="0" fontId="35" fillId="0" borderId="18" xfId="0" applyFont="1" applyBorder="1" applyAlignment="1">
      <alignment horizontal="justify" vertical="top"/>
    </xf>
    <xf numFmtId="0" fontId="35" fillId="0" borderId="30" xfId="0" applyFont="1" applyBorder="1" applyAlignment="1">
      <alignment horizontal="justify" vertical="top"/>
    </xf>
    <xf numFmtId="0" fontId="35" fillId="0" borderId="95" xfId="0" applyFont="1" applyBorder="1" applyAlignment="1">
      <alignment horizontal="justify" vertical="top"/>
    </xf>
    <xf numFmtId="0" fontId="35" fillId="0" borderId="92" xfId="0" applyFont="1" applyBorder="1" applyAlignment="1">
      <alignment horizontal="justify" vertical="top"/>
    </xf>
    <xf numFmtId="0" fontId="35" fillId="0" borderId="63" xfId="0" applyFont="1" applyBorder="1" applyAlignment="1">
      <alignment horizontal="justify" vertical="top"/>
    </xf>
    <xf numFmtId="0" fontId="35" fillId="0" borderId="93" xfId="0" applyFont="1" applyBorder="1" applyAlignment="1">
      <alignment horizontal="justify" vertical="top"/>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3" fillId="0" borderId="91" xfId="0" applyFont="1" applyBorder="1" applyAlignment="1">
      <alignment horizontal="justify" vertical="top" wrapText="1"/>
    </xf>
    <xf numFmtId="0" fontId="3" fillId="0" borderId="18" xfId="0" applyFont="1" applyBorder="1" applyAlignment="1">
      <alignment horizontal="justify" vertical="top" wrapText="1"/>
    </xf>
    <xf numFmtId="0" fontId="3" fillId="0" borderId="30" xfId="0" applyFont="1" applyBorder="1" applyAlignment="1">
      <alignment horizontal="justify" vertical="top" wrapText="1"/>
    </xf>
    <xf numFmtId="0" fontId="3" fillId="0" borderId="95" xfId="0" applyFont="1" applyBorder="1" applyAlignment="1">
      <alignment horizontal="justify" vertical="top" wrapText="1"/>
    </xf>
    <xf numFmtId="0" fontId="35" fillId="0" borderId="2" xfId="0" applyFont="1" applyBorder="1" applyAlignment="1">
      <alignment horizontal="justify" vertical="top" wrapText="1"/>
    </xf>
    <xf numFmtId="0" fontId="35" fillId="0" borderId="3" xfId="0" applyFont="1" applyBorder="1" applyAlignment="1">
      <alignment horizontal="justify" vertical="top" wrapText="1"/>
    </xf>
    <xf numFmtId="0" fontId="35" fillId="0" borderId="91" xfId="0" applyFont="1" applyBorder="1" applyAlignment="1">
      <alignment horizontal="justify" vertical="top" wrapText="1"/>
    </xf>
    <xf numFmtId="0" fontId="35" fillId="0" borderId="6" xfId="0" applyFont="1" applyBorder="1" applyAlignment="1">
      <alignment horizontal="justify" vertical="top" wrapText="1"/>
    </xf>
    <xf numFmtId="0" fontId="35" fillId="0" borderId="0" xfId="0" applyFont="1" applyBorder="1" applyAlignment="1">
      <alignment horizontal="justify" vertical="top" wrapText="1"/>
    </xf>
    <xf numFmtId="0" fontId="35" fillId="0" borderId="94" xfId="0" applyFont="1" applyBorder="1" applyAlignment="1">
      <alignment horizontal="justify" vertical="top" wrapText="1"/>
    </xf>
    <xf numFmtId="0" fontId="35" fillId="0" borderId="18" xfId="0" applyFont="1" applyBorder="1" applyAlignment="1">
      <alignment horizontal="justify" vertical="top" wrapText="1"/>
    </xf>
    <xf numFmtId="0" fontId="35" fillId="0" borderId="30" xfId="0" applyFont="1" applyBorder="1" applyAlignment="1">
      <alignment horizontal="justify" vertical="top" wrapText="1"/>
    </xf>
    <xf numFmtId="0" fontId="35" fillId="0" borderId="95" xfId="0" applyFont="1" applyBorder="1" applyAlignment="1">
      <alignment horizontal="justify" vertical="top" wrapText="1"/>
    </xf>
    <xf numFmtId="0" fontId="35" fillId="0" borderId="92" xfId="0" applyFont="1" applyBorder="1" applyAlignment="1">
      <alignment horizontal="justify" vertical="top" wrapText="1"/>
    </xf>
    <xf numFmtId="0" fontId="35" fillId="0" borderId="63" xfId="0" applyFont="1" applyBorder="1" applyAlignment="1">
      <alignment horizontal="justify" vertical="top" wrapText="1"/>
    </xf>
    <xf numFmtId="0" fontId="35" fillId="0" borderId="93" xfId="0" applyFont="1" applyBorder="1" applyAlignment="1">
      <alignment horizontal="justify" vertical="top" wrapText="1"/>
    </xf>
    <xf numFmtId="0" fontId="35" fillId="0" borderId="1" xfId="0" applyFont="1" applyBorder="1" applyAlignment="1">
      <alignment horizontal="justify" vertical="top" wrapText="1"/>
    </xf>
    <xf numFmtId="0" fontId="35" fillId="0" borderId="85" xfId="0" applyFont="1" applyBorder="1" applyAlignment="1">
      <alignment horizontal="justify" vertical="top" wrapText="1"/>
    </xf>
    <xf numFmtId="0" fontId="4" fillId="4" borderId="82" xfId="0" applyFont="1" applyFill="1" applyBorder="1" applyAlignment="1">
      <alignment horizontal="left" vertical="center" wrapText="1"/>
    </xf>
    <xf numFmtId="0" fontId="4" fillId="4" borderId="79"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17" fillId="7" borderId="5" xfId="0" applyFont="1" applyFill="1" applyBorder="1" applyAlignment="1">
      <alignment horizontal="center" vertical="center" wrapText="1"/>
    </xf>
    <xf numFmtId="0" fontId="17" fillId="7" borderId="8" xfId="0" applyFont="1" applyFill="1" applyBorder="1" applyAlignment="1">
      <alignment horizontal="center" vertical="center" wrapText="1"/>
    </xf>
    <xf numFmtId="0" fontId="0" fillId="4" borderId="17" xfId="0" applyFill="1" applyBorder="1" applyAlignment="1">
      <alignment horizontal="center"/>
    </xf>
    <xf numFmtId="0" fontId="0" fillId="4" borderId="84" xfId="0" applyFill="1" applyBorder="1" applyAlignment="1">
      <alignment horizontal="center"/>
    </xf>
    <xf numFmtId="0" fontId="35" fillId="0" borderId="52" xfId="0" applyFont="1" applyBorder="1" applyAlignment="1">
      <alignment horizontal="justify" vertical="top" wrapText="1"/>
    </xf>
    <xf numFmtId="0" fontId="35" fillId="0" borderId="77" xfId="0" applyFont="1" applyBorder="1" applyAlignment="1">
      <alignment horizontal="justify" vertical="top" wrapText="1"/>
    </xf>
    <xf numFmtId="0" fontId="2" fillId="0" borderId="56" xfId="0" applyFont="1" applyBorder="1" applyAlignment="1">
      <alignment horizontal="center" vertical="center"/>
    </xf>
    <xf numFmtId="0" fontId="2" fillId="0" borderId="86" xfId="0" applyFont="1" applyBorder="1" applyAlignment="1">
      <alignment horizontal="center" vertical="center"/>
    </xf>
    <xf numFmtId="49" fontId="26" fillId="0" borderId="87" xfId="0" applyNumberFormat="1" applyFont="1" applyBorder="1" applyAlignment="1">
      <alignment horizontal="center" wrapText="1"/>
    </xf>
    <xf numFmtId="0" fontId="0" fillId="0" borderId="88" xfId="0" applyBorder="1" applyAlignment="1">
      <alignment wrapText="1"/>
    </xf>
    <xf numFmtId="0" fontId="0" fillId="0" borderId="89" xfId="0" applyBorder="1" applyAlignment="1">
      <alignment wrapText="1"/>
    </xf>
    <xf numFmtId="49" fontId="26" fillId="0" borderId="31" xfId="0" applyNumberFormat="1" applyFont="1" applyBorder="1" applyAlignment="1">
      <alignment horizontal="center" wrapText="1"/>
    </xf>
    <xf numFmtId="0" fontId="26" fillId="0" borderId="31" xfId="0" applyNumberFormat="1" applyFont="1" applyBorder="1" applyAlignment="1">
      <alignment horizontal="center" wrapText="1"/>
    </xf>
    <xf numFmtId="0" fontId="30" fillId="0" borderId="32" xfId="0" applyFont="1" applyBorder="1" applyAlignment="1">
      <alignment horizontal="center" vertical="top" wrapText="1"/>
    </xf>
    <xf numFmtId="0" fontId="30" fillId="0" borderId="32" xfId="0" applyNumberFormat="1" applyFont="1" applyBorder="1" applyAlignment="1">
      <alignment horizontal="center" vertical="top" wrapText="1"/>
    </xf>
    <xf numFmtId="0" fontId="26" fillId="0" borderId="73" xfId="0" applyNumberFormat="1" applyFont="1" applyBorder="1" applyAlignment="1">
      <alignment horizontal="center"/>
    </xf>
    <xf numFmtId="0" fontId="26" fillId="0" borderId="72" xfId="0" applyNumberFormat="1" applyFont="1" applyBorder="1" applyAlignment="1">
      <alignment horizontal="center"/>
    </xf>
    <xf numFmtId="0" fontId="30" fillId="0" borderId="57" xfId="0" applyNumberFormat="1" applyFont="1" applyBorder="1" applyAlignment="1">
      <alignment horizontal="center" vertical="top"/>
    </xf>
    <xf numFmtId="0" fontId="30" fillId="0" borderId="76" xfId="0" applyNumberFormat="1" applyFont="1" applyBorder="1" applyAlignment="1">
      <alignment horizontal="center" vertical="top"/>
    </xf>
    <xf numFmtId="207" fontId="26" fillId="8" borderId="31" xfId="0" applyNumberFormat="1" applyFont="1" applyFill="1" applyBorder="1" applyAlignment="1">
      <alignment horizontal="center" wrapText="1"/>
    </xf>
    <xf numFmtId="0" fontId="29" fillId="0" borderId="31" xfId="0" applyNumberFormat="1" applyFont="1" applyBorder="1" applyAlignment="1">
      <alignment horizontal="center" wrapText="1"/>
    </xf>
    <xf numFmtId="0" fontId="6" fillId="0" borderId="9" xfId="0" applyFont="1" applyBorder="1" applyAlignment="1">
      <alignment vertical="top" wrapText="1"/>
    </xf>
    <xf numFmtId="0" fontId="30" fillId="0" borderId="54" xfId="0" applyNumberFormat="1" applyFont="1" applyBorder="1" applyAlignment="1">
      <alignment horizontal="center" vertical="top" wrapText="1"/>
    </xf>
    <xf numFmtId="0" fontId="27" fillId="0" borderId="1" xfId="0" applyFont="1" applyBorder="1" applyAlignment="1">
      <alignment horizontal="left" vertical="center"/>
    </xf>
    <xf numFmtId="0" fontId="30" fillId="0" borderId="85" xfId="0" applyNumberFormat="1" applyFont="1" applyBorder="1" applyAlignment="1">
      <alignment horizontal="center" vertical="top" wrapText="1"/>
    </xf>
    <xf numFmtId="0" fontId="2" fillId="0" borderId="1" xfId="0" applyFont="1" applyBorder="1" applyAlignment="1">
      <alignment horizontal="center" vertical="center"/>
    </xf>
    <xf numFmtId="0" fontId="27" fillId="0" borderId="9" xfId="0" applyFont="1" applyBorder="1" applyAlignment="1">
      <alignment horizontal="left"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5" xfId="0" applyFont="1" applyBorder="1" applyAlignment="1">
      <alignment horizontal="left" vertical="center"/>
    </xf>
    <xf numFmtId="0" fontId="27" fillId="0" borderId="15" xfId="0" applyFont="1" applyBorder="1" applyAlignment="1">
      <alignment horizontal="left" vertical="center"/>
    </xf>
    <xf numFmtId="0" fontId="18" fillId="0" borderId="5" xfId="0" applyFont="1" applyBorder="1" applyAlignment="1">
      <alignment horizontal="left" vertical="center" wrapText="1"/>
    </xf>
    <xf numFmtId="0" fontId="3" fillId="0" borderId="8" xfId="0" applyFont="1" applyBorder="1" applyAlignment="1">
      <alignment horizontal="left" vertical="center" wrapText="1"/>
    </xf>
    <xf numFmtId="0" fontId="43" fillId="0" borderId="0" xfId="0" applyFont="1"/>
    <xf numFmtId="0" fontId="44" fillId="0" borderId="0" xfId="0" applyFont="1"/>
    <xf numFmtId="14" fontId="44" fillId="0" borderId="0" xfId="0" applyNumberFormat="1" applyFont="1"/>
    <xf numFmtId="49" fontId="44" fillId="0" borderId="0" xfId="0" applyNumberFormat="1" applyFont="1" applyFill="1"/>
    <xf numFmtId="0" fontId="45" fillId="0" borderId="0" xfId="0" applyFont="1" applyAlignment="1">
      <alignment vertical="top"/>
    </xf>
    <xf numFmtId="0" fontId="46" fillId="0" borderId="0" xfId="0" applyFont="1"/>
    <xf numFmtId="0" fontId="46" fillId="0" borderId="0" xfId="0" applyFont="1" applyFill="1" applyBorder="1"/>
    <xf numFmtId="0" fontId="41" fillId="5" borderId="0" xfId="0" applyFont="1" applyFill="1" applyAlignment="1">
      <alignment horizontal="left" vertical="center"/>
    </xf>
    <xf numFmtId="0" fontId="26" fillId="8" borderId="13" xfId="0" applyNumberFormat="1" applyFont="1" applyFill="1" applyBorder="1" applyAlignment="1">
      <alignment horizontal="left" vertical="center"/>
    </xf>
    <xf numFmtId="0" fontId="26" fillId="8" borderId="14" xfId="0" applyNumberFormat="1" applyFont="1" applyFill="1" applyBorder="1" applyAlignment="1">
      <alignment horizontal="left" vertical="center"/>
    </xf>
    <xf numFmtId="49" fontId="26" fillId="8" borderId="14" xfId="0" applyNumberFormat="1" applyFont="1" applyFill="1" applyBorder="1" applyAlignment="1">
      <alignment horizontal="left" vertical="center"/>
    </xf>
    <xf numFmtId="0" fontId="26" fillId="8" borderId="13" xfId="0" applyFont="1" applyFill="1" applyBorder="1" applyAlignment="1">
      <alignment horizontal="left" vertical="center"/>
    </xf>
    <xf numFmtId="0" fontId="26" fillId="8" borderId="14" xfId="0" applyFont="1" applyFill="1" applyBorder="1" applyAlignment="1">
      <alignment horizontal="left" vertical="center"/>
    </xf>
    <xf numFmtId="49" fontId="26" fillId="8" borderId="13" xfId="0" applyNumberFormat="1" applyFont="1" applyFill="1" applyBorder="1" applyAlignment="1">
      <alignment horizontal="right" vertical="center"/>
    </xf>
    <xf numFmtId="0" fontId="24" fillId="0" borderId="0" xfId="0" applyFont="1" applyAlignment="1">
      <alignment horizontal="left" vertical="center"/>
    </xf>
    <xf numFmtId="49" fontId="25" fillId="0" borderId="0" xfId="0" applyNumberFormat="1" applyFont="1" applyAlignment="1">
      <alignment horizontal="left" vertical="center"/>
    </xf>
  </cellXfs>
  <cellStyles count="3">
    <cellStyle name="Гиперссылка" xfId="1" builtinId="8"/>
    <cellStyle name="Обычный" xfId="0" builtinId="0"/>
    <cellStyle name="Процентный" xfId="2" builtinId="5"/>
  </cellStyles>
  <dxfs count="9">
    <dxf>
      <font>
        <condense val="0"/>
        <extend val="0"/>
        <color indexed="9"/>
      </font>
    </dxf>
    <dxf>
      <font>
        <condense val="0"/>
        <extend val="0"/>
        <color indexed="9"/>
      </font>
    </dxf>
    <dxf>
      <font>
        <condense val="0"/>
        <extend val="0"/>
        <color indexed="9"/>
      </font>
    </dxf>
    <dxf>
      <font>
        <condense val="0"/>
        <extend val="0"/>
        <color indexed="43"/>
      </font>
    </dxf>
    <dxf>
      <font>
        <condense val="0"/>
        <extend val="0"/>
        <color indexed="9"/>
      </font>
    </dxf>
    <dxf>
      <font>
        <condense val="0"/>
        <extend val="0"/>
        <color indexed="43"/>
      </font>
    </dxf>
    <dxf>
      <font>
        <condense val="0"/>
        <extend val="0"/>
        <color indexed="9"/>
      </font>
    </dxf>
    <dxf>
      <font>
        <condense val="0"/>
        <extend val="0"/>
        <color indexed="9"/>
      </font>
      <fill>
        <patternFill patternType="none">
          <bgColor indexed="65"/>
        </patternFill>
      </fill>
    </dxf>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276225</xdr:colOff>
      <xdr:row>0</xdr:row>
      <xdr:rowOff>19050</xdr:rowOff>
    </xdr:from>
    <xdr:to>
      <xdr:col>1</xdr:col>
      <xdr:colOff>400050</xdr:colOff>
      <xdr:row>0</xdr:row>
      <xdr:rowOff>238125</xdr:rowOff>
    </xdr:to>
    <xdr:pic>
      <xdr:nvPicPr>
        <xdr:cNvPr id="10246"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19050"/>
          <a:ext cx="4476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909"/>
  <sheetViews>
    <sheetView tabSelected="1" zoomScaleNormal="100" workbookViewId="0">
      <pane xSplit="16" ySplit="1" topLeftCell="IV2" activePane="bottomRight" state="frozenSplit"/>
      <selection pane="topRight" activeCell="Q1" sqref="Q1"/>
      <selection pane="bottomLeft" activeCell="A2" sqref="A2"/>
      <selection pane="bottomRight"/>
    </sheetView>
  </sheetViews>
  <sheetFormatPr defaultRowHeight="12.75" x14ac:dyDescent="0.2"/>
  <cols>
    <col min="1" max="1" width="3.5" customWidth="1"/>
    <col min="2" max="2" width="30.5" customWidth="1"/>
    <col min="3" max="3" width="8.83203125" customWidth="1"/>
    <col min="4" max="4" width="30" customWidth="1"/>
    <col min="5" max="5" width="13.5" customWidth="1"/>
    <col min="6" max="6" width="22.5" customWidth="1"/>
    <col min="7" max="7" width="3.33203125" customWidth="1"/>
    <col min="8" max="8" width="24.1640625" customWidth="1"/>
    <col min="9" max="9" width="11.5" customWidth="1"/>
    <col min="12" max="12" width="10.1640625" style="202" hidden="1" customWidth="1"/>
    <col min="13" max="13" width="5.83203125" hidden="1" customWidth="1"/>
    <col min="14" max="14" width="10.1640625" hidden="1" customWidth="1"/>
    <col min="15" max="15" width="5" hidden="1" customWidth="1"/>
    <col min="16" max="16" width="19.83203125" hidden="1" customWidth="1"/>
  </cols>
  <sheetData>
    <row r="1" spans="2:16" ht="23.25" x14ac:dyDescent="0.35">
      <c r="B1" s="608" t="s">
        <v>188</v>
      </c>
      <c r="C1" s="392"/>
      <c r="E1" s="606"/>
      <c r="L1" s="360">
        <v>37621</v>
      </c>
      <c r="N1" s="361" t="s">
        <v>264</v>
      </c>
      <c r="O1" t="s">
        <v>271</v>
      </c>
      <c r="P1" t="s">
        <v>277</v>
      </c>
    </row>
    <row r="2" spans="2:16" s="602" customFormat="1" ht="24" thickBot="1" x14ac:dyDescent="0.4">
      <c r="B2" s="605"/>
      <c r="E2" s="606"/>
      <c r="L2" s="603">
        <v>37622</v>
      </c>
      <c r="N2" s="604" t="s">
        <v>265</v>
      </c>
      <c r="O2" s="602" t="s">
        <v>272</v>
      </c>
      <c r="P2" s="604" t="s">
        <v>276</v>
      </c>
    </row>
    <row r="3" spans="2:16" ht="24" thickBot="1" x14ac:dyDescent="0.4">
      <c r="B3" s="615" t="s">
        <v>281</v>
      </c>
      <c r="C3" s="609" t="s">
        <v>328</v>
      </c>
      <c r="D3" s="610"/>
      <c r="E3" s="606"/>
      <c r="L3" s="360">
        <v>37623</v>
      </c>
      <c r="N3" s="361" t="s">
        <v>266</v>
      </c>
      <c r="O3" t="s">
        <v>273</v>
      </c>
      <c r="P3" s="361" t="s">
        <v>188</v>
      </c>
    </row>
    <row r="4" spans="2:16" s="602" customFormat="1" ht="24" thickBot="1" x14ac:dyDescent="0.4">
      <c r="B4" s="615"/>
      <c r="C4" s="616"/>
      <c r="D4" s="616"/>
      <c r="E4" s="606"/>
      <c r="L4" s="603">
        <v>37624</v>
      </c>
      <c r="O4" s="602" t="s">
        <v>274</v>
      </c>
      <c r="P4" s="604" t="s">
        <v>189</v>
      </c>
    </row>
    <row r="5" spans="2:16" ht="24" thickBot="1" x14ac:dyDescent="0.4">
      <c r="B5" s="615" t="s">
        <v>187</v>
      </c>
      <c r="C5" s="614" t="s">
        <v>340</v>
      </c>
      <c r="D5" s="611" t="s">
        <v>335</v>
      </c>
      <c r="E5" s="606"/>
      <c r="L5" s="360">
        <v>37625</v>
      </c>
      <c r="O5" t="s">
        <v>275</v>
      </c>
      <c r="P5" s="361" t="s">
        <v>190</v>
      </c>
    </row>
    <row r="6" spans="2:16" s="602" customFormat="1" ht="24" thickBot="1" x14ac:dyDescent="0.4">
      <c r="B6" s="615"/>
      <c r="C6" s="616"/>
      <c r="D6" s="616"/>
      <c r="E6" s="606"/>
      <c r="L6" s="603">
        <v>37626</v>
      </c>
    </row>
    <row r="7" spans="2:16" ht="24" thickBot="1" x14ac:dyDescent="0.4">
      <c r="B7" s="615" t="s">
        <v>282</v>
      </c>
      <c r="C7" s="612" t="s">
        <v>188</v>
      </c>
      <c r="D7" s="613"/>
      <c r="E7" s="606"/>
      <c r="F7" s="389"/>
      <c r="L7" s="360">
        <v>37635</v>
      </c>
    </row>
    <row r="8" spans="2:16" s="602" customFormat="1" ht="24" thickBot="1" x14ac:dyDescent="0.4">
      <c r="B8" s="615"/>
      <c r="C8" s="615"/>
      <c r="D8" s="615"/>
      <c r="E8" s="606"/>
      <c r="L8" s="603">
        <v>37636</v>
      </c>
    </row>
    <row r="9" spans="2:16" ht="24" thickBot="1" x14ac:dyDescent="0.4">
      <c r="B9" s="615" t="s">
        <v>193</v>
      </c>
      <c r="C9" s="614" t="s">
        <v>341</v>
      </c>
      <c r="D9" s="611" t="s">
        <v>335</v>
      </c>
      <c r="E9" s="607"/>
      <c r="F9" s="419"/>
      <c r="G9" s="419"/>
      <c r="H9" s="419"/>
      <c r="L9" s="360">
        <v>37643</v>
      </c>
    </row>
    <row r="10" spans="2:16" x14ac:dyDescent="0.2">
      <c r="B10" s="419"/>
      <c r="C10" s="420"/>
      <c r="D10" s="420"/>
      <c r="E10" s="419"/>
      <c r="F10" s="419"/>
      <c r="G10" s="419"/>
      <c r="H10" s="419"/>
      <c r="L10" s="360">
        <v>37644</v>
      </c>
    </row>
    <row r="11" spans="2:16" ht="15" x14ac:dyDescent="0.25">
      <c r="B11" s="419"/>
      <c r="C11" s="476"/>
      <c r="D11" s="476"/>
      <c r="E11" s="419"/>
      <c r="F11" s="421"/>
      <c r="G11" s="419"/>
      <c r="H11" s="422"/>
      <c r="L11" s="360">
        <v>37645</v>
      </c>
    </row>
    <row r="12" spans="2:16" x14ac:dyDescent="0.2">
      <c r="B12" s="419"/>
      <c r="C12" s="419"/>
      <c r="D12" s="419"/>
      <c r="E12" s="419"/>
      <c r="F12" s="419"/>
      <c r="G12" s="419"/>
      <c r="H12" s="419"/>
      <c r="L12" s="360">
        <v>37646</v>
      </c>
    </row>
    <row r="13" spans="2:16" ht="15" x14ac:dyDescent="0.25">
      <c r="B13" s="419"/>
      <c r="C13" s="477"/>
      <c r="D13" s="477"/>
      <c r="E13" s="419"/>
      <c r="F13" s="421"/>
      <c r="G13" s="419"/>
      <c r="H13" s="421"/>
      <c r="L13" s="360">
        <v>37647</v>
      </c>
    </row>
    <row r="14" spans="2:16" x14ac:dyDescent="0.2">
      <c r="L14" s="360">
        <v>37648</v>
      </c>
    </row>
    <row r="15" spans="2:16" x14ac:dyDescent="0.2">
      <c r="L15" s="360">
        <v>37649</v>
      </c>
    </row>
    <row r="16" spans="2:16" x14ac:dyDescent="0.2">
      <c r="B16" s="202"/>
      <c r="L16" s="360">
        <v>37650</v>
      </c>
    </row>
    <row r="17" spans="2:12" x14ac:dyDescent="0.2">
      <c r="B17" s="202"/>
      <c r="L17" s="360">
        <v>37651</v>
      </c>
    </row>
    <row r="18" spans="2:12" x14ac:dyDescent="0.2">
      <c r="B18" s="202"/>
      <c r="L18" s="360">
        <v>37652</v>
      </c>
    </row>
    <row r="19" spans="2:12" x14ac:dyDescent="0.2">
      <c r="B19" s="202"/>
      <c r="L19" s="360">
        <v>37653</v>
      </c>
    </row>
    <row r="20" spans="2:12" x14ac:dyDescent="0.2">
      <c r="B20" s="202"/>
      <c r="L20" s="360">
        <v>37654</v>
      </c>
    </row>
    <row r="21" spans="2:12" x14ac:dyDescent="0.2">
      <c r="B21" s="202"/>
      <c r="L21" s="360">
        <v>37655</v>
      </c>
    </row>
    <row r="22" spans="2:12" x14ac:dyDescent="0.2">
      <c r="B22" s="202"/>
      <c r="L22" s="360">
        <v>37656</v>
      </c>
    </row>
    <row r="23" spans="2:12" x14ac:dyDescent="0.2">
      <c r="B23" s="202"/>
      <c r="C23" s="359"/>
      <c r="D23" s="359"/>
      <c r="L23" s="360">
        <v>37657</v>
      </c>
    </row>
    <row r="24" spans="2:12" x14ac:dyDescent="0.2">
      <c r="L24" s="360">
        <v>37658</v>
      </c>
    </row>
    <row r="25" spans="2:12" x14ac:dyDescent="0.2">
      <c r="B25" s="202"/>
      <c r="L25" s="360">
        <v>37659</v>
      </c>
    </row>
    <row r="26" spans="2:12" x14ac:dyDescent="0.2">
      <c r="L26" s="360">
        <v>37660</v>
      </c>
    </row>
    <row r="27" spans="2:12" x14ac:dyDescent="0.2">
      <c r="L27" s="360">
        <v>37661</v>
      </c>
    </row>
    <row r="28" spans="2:12" x14ac:dyDescent="0.2">
      <c r="L28" s="360">
        <v>37662</v>
      </c>
    </row>
    <row r="29" spans="2:12" x14ac:dyDescent="0.2">
      <c r="B29" s="202"/>
      <c r="L29" s="360">
        <v>37663</v>
      </c>
    </row>
    <row r="30" spans="2:12" x14ac:dyDescent="0.2">
      <c r="L30" s="360">
        <v>37664</v>
      </c>
    </row>
    <row r="31" spans="2:12" x14ac:dyDescent="0.2">
      <c r="B31" s="202"/>
      <c r="L31" s="360">
        <v>37665</v>
      </c>
    </row>
    <row r="32" spans="2:12" x14ac:dyDescent="0.2">
      <c r="B32" s="202"/>
      <c r="L32" s="360">
        <v>37666</v>
      </c>
    </row>
    <row r="33" spans="2:12" x14ac:dyDescent="0.2">
      <c r="B33" s="202"/>
      <c r="L33" s="360">
        <v>37667</v>
      </c>
    </row>
    <row r="34" spans="2:12" x14ac:dyDescent="0.2">
      <c r="B34" s="202"/>
      <c r="L34" s="360">
        <v>37668</v>
      </c>
    </row>
    <row r="35" spans="2:12" x14ac:dyDescent="0.2">
      <c r="L35" s="360">
        <v>37669</v>
      </c>
    </row>
    <row r="36" spans="2:12" x14ac:dyDescent="0.2">
      <c r="L36" s="360">
        <v>37670</v>
      </c>
    </row>
    <row r="37" spans="2:12" x14ac:dyDescent="0.2">
      <c r="L37" s="360">
        <v>37671</v>
      </c>
    </row>
    <row r="38" spans="2:12" x14ac:dyDescent="0.2">
      <c r="L38" s="360">
        <v>37672</v>
      </c>
    </row>
    <row r="39" spans="2:12" x14ac:dyDescent="0.2">
      <c r="L39" s="360">
        <v>37673</v>
      </c>
    </row>
    <row r="40" spans="2:12" x14ac:dyDescent="0.2">
      <c r="L40" s="360">
        <v>37674</v>
      </c>
    </row>
    <row r="41" spans="2:12" x14ac:dyDescent="0.2">
      <c r="L41" s="360">
        <v>37675</v>
      </c>
    </row>
    <row r="42" spans="2:12" x14ac:dyDescent="0.2">
      <c r="L42" s="360">
        <v>37676</v>
      </c>
    </row>
    <row r="43" spans="2:12" x14ac:dyDescent="0.2">
      <c r="L43" s="360">
        <v>37677</v>
      </c>
    </row>
    <row r="44" spans="2:12" x14ac:dyDescent="0.2">
      <c r="L44" s="360">
        <v>37678</v>
      </c>
    </row>
    <row r="45" spans="2:12" x14ac:dyDescent="0.2">
      <c r="L45" s="360">
        <v>37679</v>
      </c>
    </row>
    <row r="46" spans="2:12" x14ac:dyDescent="0.2">
      <c r="L46" s="360">
        <v>37680</v>
      </c>
    </row>
    <row r="47" spans="2:12" x14ac:dyDescent="0.2">
      <c r="L47" s="360">
        <v>37681</v>
      </c>
    </row>
    <row r="48" spans="2:12" x14ac:dyDescent="0.2">
      <c r="L48" s="360">
        <v>37682</v>
      </c>
    </row>
    <row r="49" spans="12:12" x14ac:dyDescent="0.2">
      <c r="L49" s="360">
        <v>37683</v>
      </c>
    </row>
    <row r="50" spans="12:12" x14ac:dyDescent="0.2">
      <c r="L50" s="360">
        <v>37684</v>
      </c>
    </row>
    <row r="51" spans="12:12" x14ac:dyDescent="0.2">
      <c r="L51" s="360">
        <v>37685</v>
      </c>
    </row>
    <row r="52" spans="12:12" x14ac:dyDescent="0.2">
      <c r="L52" s="360">
        <v>37686</v>
      </c>
    </row>
    <row r="53" spans="12:12" x14ac:dyDescent="0.2">
      <c r="L53" s="360">
        <v>37687</v>
      </c>
    </row>
    <row r="54" spans="12:12" x14ac:dyDescent="0.2">
      <c r="L54" s="360">
        <v>37688</v>
      </c>
    </row>
    <row r="55" spans="12:12" x14ac:dyDescent="0.2">
      <c r="L55" s="360">
        <v>37689</v>
      </c>
    </row>
    <row r="56" spans="12:12" x14ac:dyDescent="0.2">
      <c r="L56" s="360">
        <v>37690</v>
      </c>
    </row>
    <row r="57" spans="12:12" x14ac:dyDescent="0.2">
      <c r="L57" s="360">
        <v>37691</v>
      </c>
    </row>
    <row r="58" spans="12:12" x14ac:dyDescent="0.2">
      <c r="L58" s="360">
        <v>37692</v>
      </c>
    </row>
    <row r="59" spans="12:12" x14ac:dyDescent="0.2">
      <c r="L59" s="360">
        <v>37693</v>
      </c>
    </row>
    <row r="60" spans="12:12" x14ac:dyDescent="0.2">
      <c r="L60" s="360">
        <v>37694</v>
      </c>
    </row>
    <row r="61" spans="12:12" x14ac:dyDescent="0.2">
      <c r="L61" s="360">
        <v>37695</v>
      </c>
    </row>
    <row r="62" spans="12:12" x14ac:dyDescent="0.2">
      <c r="L62" s="360">
        <v>37696</v>
      </c>
    </row>
    <row r="63" spans="12:12" x14ac:dyDescent="0.2">
      <c r="L63" s="360">
        <v>37697</v>
      </c>
    </row>
    <row r="64" spans="12:12" x14ac:dyDescent="0.2">
      <c r="L64" s="360">
        <v>37698</v>
      </c>
    </row>
    <row r="65" spans="12:12" x14ac:dyDescent="0.2">
      <c r="L65" s="360">
        <v>37699</v>
      </c>
    </row>
    <row r="66" spans="12:12" x14ac:dyDescent="0.2">
      <c r="L66" s="360">
        <v>37700</v>
      </c>
    </row>
    <row r="67" spans="12:12" x14ac:dyDescent="0.2">
      <c r="L67" s="360">
        <v>37701</v>
      </c>
    </row>
    <row r="68" spans="12:12" x14ac:dyDescent="0.2">
      <c r="L68" s="360">
        <v>37702</v>
      </c>
    </row>
    <row r="69" spans="12:12" x14ac:dyDescent="0.2">
      <c r="L69" s="360">
        <v>37703</v>
      </c>
    </row>
    <row r="70" spans="12:12" x14ac:dyDescent="0.2">
      <c r="L70" s="360">
        <v>37704</v>
      </c>
    </row>
    <row r="71" spans="12:12" x14ac:dyDescent="0.2">
      <c r="L71" s="360">
        <v>37705</v>
      </c>
    </row>
    <row r="72" spans="12:12" x14ac:dyDescent="0.2">
      <c r="L72" s="360">
        <v>37706</v>
      </c>
    </row>
    <row r="73" spans="12:12" x14ac:dyDescent="0.2">
      <c r="L73" s="360">
        <v>37707</v>
      </c>
    </row>
    <row r="74" spans="12:12" x14ac:dyDescent="0.2">
      <c r="L74" s="360">
        <v>37708</v>
      </c>
    </row>
    <row r="75" spans="12:12" x14ac:dyDescent="0.2">
      <c r="L75" s="360">
        <v>37709</v>
      </c>
    </row>
    <row r="76" spans="12:12" x14ac:dyDescent="0.2">
      <c r="L76" s="360">
        <v>37710</v>
      </c>
    </row>
    <row r="77" spans="12:12" x14ac:dyDescent="0.2">
      <c r="L77" s="360">
        <v>37711</v>
      </c>
    </row>
    <row r="78" spans="12:12" x14ac:dyDescent="0.2">
      <c r="L78" s="360">
        <v>37712</v>
      </c>
    </row>
    <row r="79" spans="12:12" x14ac:dyDescent="0.2">
      <c r="L79" s="360">
        <v>37713</v>
      </c>
    </row>
    <row r="80" spans="12:12" x14ac:dyDescent="0.2">
      <c r="L80" s="360">
        <v>37714</v>
      </c>
    </row>
    <row r="81" spans="12:12" x14ac:dyDescent="0.2">
      <c r="L81" s="360">
        <v>37715</v>
      </c>
    </row>
    <row r="82" spans="12:12" x14ac:dyDescent="0.2">
      <c r="L82" s="360">
        <v>37716</v>
      </c>
    </row>
    <row r="83" spans="12:12" x14ac:dyDescent="0.2">
      <c r="L83" s="360">
        <v>37717</v>
      </c>
    </row>
    <row r="84" spans="12:12" x14ac:dyDescent="0.2">
      <c r="L84" s="360">
        <v>37718</v>
      </c>
    </row>
    <row r="85" spans="12:12" x14ac:dyDescent="0.2">
      <c r="L85" s="360">
        <v>37719</v>
      </c>
    </row>
    <row r="86" spans="12:12" x14ac:dyDescent="0.2">
      <c r="L86" s="360">
        <v>37720</v>
      </c>
    </row>
    <row r="87" spans="12:12" x14ac:dyDescent="0.2">
      <c r="L87" s="360">
        <v>37721</v>
      </c>
    </row>
    <row r="88" spans="12:12" x14ac:dyDescent="0.2">
      <c r="L88" s="360">
        <v>37722</v>
      </c>
    </row>
    <row r="89" spans="12:12" x14ac:dyDescent="0.2">
      <c r="L89" s="360">
        <v>37723</v>
      </c>
    </row>
    <row r="90" spans="12:12" x14ac:dyDescent="0.2">
      <c r="L90" s="360">
        <v>37724</v>
      </c>
    </row>
    <row r="91" spans="12:12" x14ac:dyDescent="0.2">
      <c r="L91" s="360">
        <v>37725</v>
      </c>
    </row>
    <row r="92" spans="12:12" x14ac:dyDescent="0.2">
      <c r="L92" s="360">
        <v>37726</v>
      </c>
    </row>
    <row r="93" spans="12:12" x14ac:dyDescent="0.2">
      <c r="L93" s="360">
        <v>37727</v>
      </c>
    </row>
    <row r="94" spans="12:12" x14ac:dyDescent="0.2">
      <c r="L94" s="360">
        <v>37728</v>
      </c>
    </row>
    <row r="95" spans="12:12" x14ac:dyDescent="0.2">
      <c r="L95" s="360">
        <v>37729</v>
      </c>
    </row>
    <row r="96" spans="12:12" x14ac:dyDescent="0.2">
      <c r="L96" s="360">
        <v>37730</v>
      </c>
    </row>
    <row r="97" spans="12:12" x14ac:dyDescent="0.2">
      <c r="L97" s="360">
        <v>37731</v>
      </c>
    </row>
    <row r="98" spans="12:12" x14ac:dyDescent="0.2">
      <c r="L98" s="360">
        <v>37732</v>
      </c>
    </row>
    <row r="99" spans="12:12" x14ac:dyDescent="0.2">
      <c r="L99" s="360">
        <v>37733</v>
      </c>
    </row>
    <row r="100" spans="12:12" x14ac:dyDescent="0.2">
      <c r="L100" s="360">
        <v>37734</v>
      </c>
    </row>
    <row r="101" spans="12:12" x14ac:dyDescent="0.2">
      <c r="L101" s="360">
        <v>37735</v>
      </c>
    </row>
    <row r="102" spans="12:12" x14ac:dyDescent="0.2">
      <c r="L102" s="360">
        <v>37736</v>
      </c>
    </row>
    <row r="103" spans="12:12" x14ac:dyDescent="0.2">
      <c r="L103" s="360">
        <v>37737</v>
      </c>
    </row>
    <row r="104" spans="12:12" x14ac:dyDescent="0.2">
      <c r="L104" s="360">
        <v>37738</v>
      </c>
    </row>
    <row r="105" spans="12:12" x14ac:dyDescent="0.2">
      <c r="L105" s="360">
        <v>37739</v>
      </c>
    </row>
    <row r="106" spans="12:12" x14ac:dyDescent="0.2">
      <c r="L106" s="360">
        <v>37740</v>
      </c>
    </row>
    <row r="107" spans="12:12" x14ac:dyDescent="0.2">
      <c r="L107" s="360">
        <v>37741</v>
      </c>
    </row>
    <row r="108" spans="12:12" x14ac:dyDescent="0.2">
      <c r="L108" s="360">
        <v>37742</v>
      </c>
    </row>
    <row r="109" spans="12:12" x14ac:dyDescent="0.2">
      <c r="L109" s="360">
        <v>37743</v>
      </c>
    </row>
    <row r="110" spans="12:12" x14ac:dyDescent="0.2">
      <c r="L110" s="360">
        <v>37744</v>
      </c>
    </row>
    <row r="111" spans="12:12" x14ac:dyDescent="0.2">
      <c r="L111" s="360">
        <v>37745</v>
      </c>
    </row>
    <row r="112" spans="12:12" x14ac:dyDescent="0.2">
      <c r="L112" s="360">
        <v>37746</v>
      </c>
    </row>
    <row r="113" spans="12:12" x14ac:dyDescent="0.2">
      <c r="L113" s="360">
        <v>37747</v>
      </c>
    </row>
    <row r="114" spans="12:12" x14ac:dyDescent="0.2">
      <c r="L114" s="360">
        <v>37748</v>
      </c>
    </row>
    <row r="115" spans="12:12" x14ac:dyDescent="0.2">
      <c r="L115" s="360">
        <v>37749</v>
      </c>
    </row>
    <row r="116" spans="12:12" x14ac:dyDescent="0.2">
      <c r="L116" s="360">
        <v>37750</v>
      </c>
    </row>
    <row r="117" spans="12:12" x14ac:dyDescent="0.2">
      <c r="L117" s="360">
        <v>37751</v>
      </c>
    </row>
    <row r="118" spans="12:12" x14ac:dyDescent="0.2">
      <c r="L118" s="360">
        <v>37752</v>
      </c>
    </row>
    <row r="119" spans="12:12" x14ac:dyDescent="0.2">
      <c r="L119" s="360">
        <v>37753</v>
      </c>
    </row>
    <row r="120" spans="12:12" x14ac:dyDescent="0.2">
      <c r="L120" s="360">
        <v>37754</v>
      </c>
    </row>
    <row r="121" spans="12:12" x14ac:dyDescent="0.2">
      <c r="L121" s="360">
        <v>37755</v>
      </c>
    </row>
    <row r="122" spans="12:12" x14ac:dyDescent="0.2">
      <c r="L122" s="360">
        <v>37756</v>
      </c>
    </row>
    <row r="123" spans="12:12" x14ac:dyDescent="0.2">
      <c r="L123" s="360">
        <v>37757</v>
      </c>
    </row>
    <row r="124" spans="12:12" x14ac:dyDescent="0.2">
      <c r="L124" s="360">
        <v>37758</v>
      </c>
    </row>
    <row r="125" spans="12:12" x14ac:dyDescent="0.2">
      <c r="L125" s="360">
        <v>37759</v>
      </c>
    </row>
    <row r="126" spans="12:12" x14ac:dyDescent="0.2">
      <c r="L126" s="360">
        <v>37760</v>
      </c>
    </row>
    <row r="127" spans="12:12" x14ac:dyDescent="0.2">
      <c r="L127" s="360">
        <v>37761</v>
      </c>
    </row>
    <row r="128" spans="12:12" x14ac:dyDescent="0.2">
      <c r="L128" s="360">
        <v>37762</v>
      </c>
    </row>
    <row r="129" spans="12:12" x14ac:dyDescent="0.2">
      <c r="L129" s="360">
        <v>37763</v>
      </c>
    </row>
    <row r="130" spans="12:12" x14ac:dyDescent="0.2">
      <c r="L130" s="360">
        <v>37764</v>
      </c>
    </row>
    <row r="131" spans="12:12" x14ac:dyDescent="0.2">
      <c r="L131" s="360">
        <v>37765</v>
      </c>
    </row>
    <row r="132" spans="12:12" x14ac:dyDescent="0.2">
      <c r="L132" s="360">
        <v>37766</v>
      </c>
    </row>
    <row r="133" spans="12:12" x14ac:dyDescent="0.2">
      <c r="L133" s="360">
        <v>37767</v>
      </c>
    </row>
    <row r="134" spans="12:12" x14ac:dyDescent="0.2">
      <c r="L134" s="360">
        <v>37768</v>
      </c>
    </row>
    <row r="135" spans="12:12" x14ac:dyDescent="0.2">
      <c r="L135" s="360">
        <v>37769</v>
      </c>
    </row>
    <row r="136" spans="12:12" x14ac:dyDescent="0.2">
      <c r="L136" s="360">
        <v>37770</v>
      </c>
    </row>
    <row r="137" spans="12:12" x14ac:dyDescent="0.2">
      <c r="L137" s="360">
        <v>37771</v>
      </c>
    </row>
    <row r="138" spans="12:12" x14ac:dyDescent="0.2">
      <c r="L138" s="360">
        <v>37772</v>
      </c>
    </row>
    <row r="139" spans="12:12" x14ac:dyDescent="0.2">
      <c r="L139" s="360">
        <v>37773</v>
      </c>
    </row>
    <row r="140" spans="12:12" x14ac:dyDescent="0.2">
      <c r="L140" s="360">
        <v>37774</v>
      </c>
    </row>
    <row r="141" spans="12:12" x14ac:dyDescent="0.2">
      <c r="L141" s="360">
        <v>37775</v>
      </c>
    </row>
    <row r="142" spans="12:12" x14ac:dyDescent="0.2">
      <c r="L142" s="360">
        <v>37776</v>
      </c>
    </row>
    <row r="143" spans="12:12" x14ac:dyDescent="0.2">
      <c r="L143" s="360">
        <v>37777</v>
      </c>
    </row>
    <row r="144" spans="12:12" x14ac:dyDescent="0.2">
      <c r="L144" s="360">
        <v>37778</v>
      </c>
    </row>
    <row r="145" spans="12:12" x14ac:dyDescent="0.2">
      <c r="L145" s="360">
        <v>37779</v>
      </c>
    </row>
    <row r="146" spans="12:12" x14ac:dyDescent="0.2">
      <c r="L146" s="360">
        <v>37780</v>
      </c>
    </row>
    <row r="147" spans="12:12" x14ac:dyDescent="0.2">
      <c r="L147" s="360">
        <v>37781</v>
      </c>
    </row>
    <row r="148" spans="12:12" x14ac:dyDescent="0.2">
      <c r="L148" s="360">
        <v>37782</v>
      </c>
    </row>
    <row r="149" spans="12:12" x14ac:dyDescent="0.2">
      <c r="L149" s="360">
        <v>37783</v>
      </c>
    </row>
    <row r="150" spans="12:12" x14ac:dyDescent="0.2">
      <c r="L150" s="360">
        <v>37784</v>
      </c>
    </row>
    <row r="151" spans="12:12" x14ac:dyDescent="0.2">
      <c r="L151" s="360">
        <v>37785</v>
      </c>
    </row>
    <row r="152" spans="12:12" x14ac:dyDescent="0.2">
      <c r="L152" s="360">
        <v>37786</v>
      </c>
    </row>
    <row r="153" spans="12:12" x14ac:dyDescent="0.2">
      <c r="L153" s="360">
        <v>37787</v>
      </c>
    </row>
    <row r="154" spans="12:12" x14ac:dyDescent="0.2">
      <c r="L154" s="360">
        <v>37788</v>
      </c>
    </row>
    <row r="155" spans="12:12" x14ac:dyDescent="0.2">
      <c r="L155" s="360">
        <v>37789</v>
      </c>
    </row>
    <row r="156" spans="12:12" x14ac:dyDescent="0.2">
      <c r="L156" s="360">
        <v>37790</v>
      </c>
    </row>
    <row r="157" spans="12:12" x14ac:dyDescent="0.2">
      <c r="L157" s="360">
        <v>37791</v>
      </c>
    </row>
    <row r="158" spans="12:12" x14ac:dyDescent="0.2">
      <c r="L158" s="360">
        <v>37792</v>
      </c>
    </row>
    <row r="159" spans="12:12" x14ac:dyDescent="0.2">
      <c r="L159" s="360">
        <v>37793</v>
      </c>
    </row>
    <row r="160" spans="12:12" x14ac:dyDescent="0.2">
      <c r="L160" s="360">
        <v>37794</v>
      </c>
    </row>
    <row r="161" spans="12:12" x14ac:dyDescent="0.2">
      <c r="L161" s="360">
        <v>37795</v>
      </c>
    </row>
    <row r="162" spans="12:12" x14ac:dyDescent="0.2">
      <c r="L162" s="360">
        <v>37796</v>
      </c>
    </row>
    <row r="163" spans="12:12" x14ac:dyDescent="0.2">
      <c r="L163" s="360">
        <v>37797</v>
      </c>
    </row>
    <row r="164" spans="12:12" x14ac:dyDescent="0.2">
      <c r="L164" s="360">
        <v>37798</v>
      </c>
    </row>
    <row r="165" spans="12:12" x14ac:dyDescent="0.2">
      <c r="L165" s="360">
        <v>37799</v>
      </c>
    </row>
    <row r="166" spans="12:12" x14ac:dyDescent="0.2">
      <c r="L166" s="360">
        <v>37800</v>
      </c>
    </row>
    <row r="167" spans="12:12" x14ac:dyDescent="0.2">
      <c r="L167" s="360">
        <v>37801</v>
      </c>
    </row>
    <row r="168" spans="12:12" x14ac:dyDescent="0.2">
      <c r="L168" s="360">
        <v>37802</v>
      </c>
    </row>
    <row r="169" spans="12:12" x14ac:dyDescent="0.2">
      <c r="L169" s="360">
        <v>37803</v>
      </c>
    </row>
    <row r="170" spans="12:12" x14ac:dyDescent="0.2">
      <c r="L170" s="360">
        <v>37804</v>
      </c>
    </row>
    <row r="171" spans="12:12" x14ac:dyDescent="0.2">
      <c r="L171" s="360">
        <v>37805</v>
      </c>
    </row>
    <row r="172" spans="12:12" x14ac:dyDescent="0.2">
      <c r="L172" s="360">
        <v>37806</v>
      </c>
    </row>
    <row r="173" spans="12:12" x14ac:dyDescent="0.2">
      <c r="L173" s="360">
        <v>37807</v>
      </c>
    </row>
    <row r="174" spans="12:12" x14ac:dyDescent="0.2">
      <c r="L174" s="360">
        <v>37808</v>
      </c>
    </row>
    <row r="175" spans="12:12" x14ac:dyDescent="0.2">
      <c r="L175" s="360">
        <v>37809</v>
      </c>
    </row>
    <row r="176" spans="12:12" x14ac:dyDescent="0.2">
      <c r="L176" s="360">
        <v>37810</v>
      </c>
    </row>
    <row r="177" spans="12:12" x14ac:dyDescent="0.2">
      <c r="L177" s="360">
        <v>37811</v>
      </c>
    </row>
    <row r="178" spans="12:12" x14ac:dyDescent="0.2">
      <c r="L178" s="360">
        <v>37812</v>
      </c>
    </row>
    <row r="179" spans="12:12" x14ac:dyDescent="0.2">
      <c r="L179" s="360">
        <v>37813</v>
      </c>
    </row>
    <row r="180" spans="12:12" x14ac:dyDescent="0.2">
      <c r="L180" s="360">
        <v>37814</v>
      </c>
    </row>
    <row r="181" spans="12:12" x14ac:dyDescent="0.2">
      <c r="L181" s="360">
        <v>37815</v>
      </c>
    </row>
    <row r="182" spans="12:12" x14ac:dyDescent="0.2">
      <c r="L182" s="360">
        <v>37816</v>
      </c>
    </row>
    <row r="183" spans="12:12" x14ac:dyDescent="0.2">
      <c r="L183" s="360">
        <v>37817</v>
      </c>
    </row>
    <row r="184" spans="12:12" x14ac:dyDescent="0.2">
      <c r="L184" s="360">
        <v>37818</v>
      </c>
    </row>
    <row r="185" spans="12:12" x14ac:dyDescent="0.2">
      <c r="L185" s="360">
        <v>37819</v>
      </c>
    </row>
    <row r="186" spans="12:12" x14ac:dyDescent="0.2">
      <c r="L186" s="360">
        <v>37820</v>
      </c>
    </row>
    <row r="187" spans="12:12" x14ac:dyDescent="0.2">
      <c r="L187" s="360">
        <v>37821</v>
      </c>
    </row>
    <row r="188" spans="12:12" x14ac:dyDescent="0.2">
      <c r="L188" s="360">
        <v>37822</v>
      </c>
    </row>
    <row r="189" spans="12:12" x14ac:dyDescent="0.2">
      <c r="L189" s="360">
        <v>37823</v>
      </c>
    </row>
    <row r="190" spans="12:12" x14ac:dyDescent="0.2">
      <c r="L190" s="360">
        <v>37824</v>
      </c>
    </row>
    <row r="191" spans="12:12" x14ac:dyDescent="0.2">
      <c r="L191" s="360">
        <v>37825</v>
      </c>
    </row>
    <row r="192" spans="12:12" x14ac:dyDescent="0.2">
      <c r="L192" s="360">
        <v>37826</v>
      </c>
    </row>
    <row r="193" spans="12:12" x14ac:dyDescent="0.2">
      <c r="L193" s="360">
        <v>37827</v>
      </c>
    </row>
    <row r="194" spans="12:12" x14ac:dyDescent="0.2">
      <c r="L194" s="360">
        <v>37828</v>
      </c>
    </row>
    <row r="195" spans="12:12" x14ac:dyDescent="0.2">
      <c r="L195" s="360">
        <v>37829</v>
      </c>
    </row>
    <row r="196" spans="12:12" x14ac:dyDescent="0.2">
      <c r="L196" s="360">
        <v>37830</v>
      </c>
    </row>
    <row r="197" spans="12:12" x14ac:dyDescent="0.2">
      <c r="L197" s="360">
        <v>37831</v>
      </c>
    </row>
    <row r="198" spans="12:12" x14ac:dyDescent="0.2">
      <c r="L198" s="360">
        <v>37832</v>
      </c>
    </row>
    <row r="199" spans="12:12" x14ac:dyDescent="0.2">
      <c r="L199" s="360">
        <v>37833</v>
      </c>
    </row>
    <row r="200" spans="12:12" x14ac:dyDescent="0.2">
      <c r="L200" s="360">
        <v>37834</v>
      </c>
    </row>
    <row r="201" spans="12:12" x14ac:dyDescent="0.2">
      <c r="L201" s="360">
        <v>37835</v>
      </c>
    </row>
    <row r="202" spans="12:12" x14ac:dyDescent="0.2">
      <c r="L202" s="360">
        <v>37836</v>
      </c>
    </row>
    <row r="203" spans="12:12" x14ac:dyDescent="0.2">
      <c r="L203" s="360">
        <v>37837</v>
      </c>
    </row>
    <row r="204" spans="12:12" x14ac:dyDescent="0.2">
      <c r="L204" s="360">
        <v>37838</v>
      </c>
    </row>
    <row r="205" spans="12:12" x14ac:dyDescent="0.2">
      <c r="L205" s="360">
        <v>37839</v>
      </c>
    </row>
    <row r="206" spans="12:12" x14ac:dyDescent="0.2">
      <c r="L206" s="360">
        <v>37840</v>
      </c>
    </row>
    <row r="207" spans="12:12" x14ac:dyDescent="0.2">
      <c r="L207" s="360">
        <v>37841</v>
      </c>
    </row>
    <row r="208" spans="12:12" x14ac:dyDescent="0.2">
      <c r="L208" s="360">
        <v>37842</v>
      </c>
    </row>
    <row r="209" spans="12:12" x14ac:dyDescent="0.2">
      <c r="L209" s="360">
        <v>37843</v>
      </c>
    </row>
    <row r="210" spans="12:12" x14ac:dyDescent="0.2">
      <c r="L210" s="360">
        <v>37844</v>
      </c>
    </row>
    <row r="211" spans="12:12" x14ac:dyDescent="0.2">
      <c r="L211" s="360">
        <v>37845</v>
      </c>
    </row>
    <row r="212" spans="12:12" x14ac:dyDescent="0.2">
      <c r="L212" s="360">
        <v>37846</v>
      </c>
    </row>
    <row r="213" spans="12:12" x14ac:dyDescent="0.2">
      <c r="L213" s="360">
        <v>37847</v>
      </c>
    </row>
    <row r="214" spans="12:12" x14ac:dyDescent="0.2">
      <c r="L214" s="360">
        <v>37848</v>
      </c>
    </row>
    <row r="215" spans="12:12" x14ac:dyDescent="0.2">
      <c r="L215" s="360">
        <v>37849</v>
      </c>
    </row>
    <row r="216" spans="12:12" x14ac:dyDescent="0.2">
      <c r="L216" s="360">
        <v>37850</v>
      </c>
    </row>
    <row r="217" spans="12:12" x14ac:dyDescent="0.2">
      <c r="L217" s="360">
        <v>37851</v>
      </c>
    </row>
    <row r="218" spans="12:12" x14ac:dyDescent="0.2">
      <c r="L218" s="360">
        <v>37852</v>
      </c>
    </row>
    <row r="219" spans="12:12" x14ac:dyDescent="0.2">
      <c r="L219" s="360">
        <v>37853</v>
      </c>
    </row>
    <row r="220" spans="12:12" x14ac:dyDescent="0.2">
      <c r="L220" s="360">
        <v>37854</v>
      </c>
    </row>
    <row r="221" spans="12:12" x14ac:dyDescent="0.2">
      <c r="L221" s="360">
        <v>37855</v>
      </c>
    </row>
    <row r="222" spans="12:12" x14ac:dyDescent="0.2">
      <c r="L222" s="360">
        <v>37856</v>
      </c>
    </row>
    <row r="223" spans="12:12" x14ac:dyDescent="0.2">
      <c r="L223" s="360">
        <v>37857</v>
      </c>
    </row>
    <row r="224" spans="12:12" x14ac:dyDescent="0.2">
      <c r="L224" s="360">
        <v>37858</v>
      </c>
    </row>
    <row r="225" spans="12:12" x14ac:dyDescent="0.2">
      <c r="L225" s="360">
        <v>37859</v>
      </c>
    </row>
    <row r="226" spans="12:12" x14ac:dyDescent="0.2">
      <c r="L226" s="360">
        <v>37860</v>
      </c>
    </row>
    <row r="227" spans="12:12" x14ac:dyDescent="0.2">
      <c r="L227" s="360">
        <v>37861</v>
      </c>
    </row>
    <row r="228" spans="12:12" x14ac:dyDescent="0.2">
      <c r="L228" s="360">
        <v>37862</v>
      </c>
    </row>
    <row r="229" spans="12:12" x14ac:dyDescent="0.2">
      <c r="L229" s="360">
        <v>37863</v>
      </c>
    </row>
    <row r="230" spans="12:12" x14ac:dyDescent="0.2">
      <c r="L230" s="360">
        <v>37864</v>
      </c>
    </row>
    <row r="231" spans="12:12" x14ac:dyDescent="0.2">
      <c r="L231" s="360">
        <v>37865</v>
      </c>
    </row>
    <row r="232" spans="12:12" x14ac:dyDescent="0.2">
      <c r="L232" s="360">
        <v>37866</v>
      </c>
    </row>
    <row r="233" spans="12:12" x14ac:dyDescent="0.2">
      <c r="L233" s="360">
        <v>37867</v>
      </c>
    </row>
    <row r="234" spans="12:12" x14ac:dyDescent="0.2">
      <c r="L234" s="360">
        <v>37868</v>
      </c>
    </row>
    <row r="235" spans="12:12" x14ac:dyDescent="0.2">
      <c r="L235" s="360">
        <v>37869</v>
      </c>
    </row>
    <row r="236" spans="12:12" x14ac:dyDescent="0.2">
      <c r="L236" s="360">
        <v>37870</v>
      </c>
    </row>
    <row r="237" spans="12:12" x14ac:dyDescent="0.2">
      <c r="L237" s="360">
        <v>37871</v>
      </c>
    </row>
    <row r="238" spans="12:12" x14ac:dyDescent="0.2">
      <c r="L238" s="360">
        <v>37872</v>
      </c>
    </row>
    <row r="239" spans="12:12" x14ac:dyDescent="0.2">
      <c r="L239" s="360">
        <v>37873</v>
      </c>
    </row>
    <row r="240" spans="12:12" x14ac:dyDescent="0.2">
      <c r="L240" s="360">
        <v>37874</v>
      </c>
    </row>
    <row r="241" spans="12:12" x14ac:dyDescent="0.2">
      <c r="L241" s="360">
        <v>37875</v>
      </c>
    </row>
    <row r="242" spans="12:12" x14ac:dyDescent="0.2">
      <c r="L242" s="360">
        <v>37876</v>
      </c>
    </row>
    <row r="243" spans="12:12" x14ac:dyDescent="0.2">
      <c r="L243" s="360">
        <v>37877</v>
      </c>
    </row>
    <row r="244" spans="12:12" x14ac:dyDescent="0.2">
      <c r="L244" s="360">
        <v>37878</v>
      </c>
    </row>
    <row r="245" spans="12:12" x14ac:dyDescent="0.2">
      <c r="L245" s="360">
        <v>37879</v>
      </c>
    </row>
    <row r="246" spans="12:12" x14ac:dyDescent="0.2">
      <c r="L246" s="360">
        <v>37880</v>
      </c>
    </row>
    <row r="247" spans="12:12" x14ac:dyDescent="0.2">
      <c r="L247" s="360">
        <v>37881</v>
      </c>
    </row>
    <row r="248" spans="12:12" x14ac:dyDescent="0.2">
      <c r="L248" s="360">
        <v>37882</v>
      </c>
    </row>
    <row r="249" spans="12:12" x14ac:dyDescent="0.2">
      <c r="L249" s="360">
        <v>37883</v>
      </c>
    </row>
    <row r="250" spans="12:12" x14ac:dyDescent="0.2">
      <c r="L250" s="360">
        <v>37884</v>
      </c>
    </row>
    <row r="251" spans="12:12" x14ac:dyDescent="0.2">
      <c r="L251" s="360">
        <v>37885</v>
      </c>
    </row>
    <row r="252" spans="12:12" x14ac:dyDescent="0.2">
      <c r="L252" s="360">
        <v>37886</v>
      </c>
    </row>
    <row r="253" spans="12:12" x14ac:dyDescent="0.2">
      <c r="L253" s="360">
        <v>37887</v>
      </c>
    </row>
    <row r="254" spans="12:12" x14ac:dyDescent="0.2">
      <c r="L254" s="360">
        <v>37888</v>
      </c>
    </row>
    <row r="255" spans="12:12" x14ac:dyDescent="0.2">
      <c r="L255" s="360">
        <v>37889</v>
      </c>
    </row>
    <row r="256" spans="12:12" x14ac:dyDescent="0.2">
      <c r="L256" s="360">
        <v>37890</v>
      </c>
    </row>
    <row r="257" spans="12:12" x14ac:dyDescent="0.2">
      <c r="L257" s="360">
        <v>37891</v>
      </c>
    </row>
    <row r="258" spans="12:12" x14ac:dyDescent="0.2">
      <c r="L258" s="360">
        <v>37892</v>
      </c>
    </row>
    <row r="259" spans="12:12" x14ac:dyDescent="0.2">
      <c r="L259" s="360">
        <v>37893</v>
      </c>
    </row>
    <row r="260" spans="12:12" x14ac:dyDescent="0.2">
      <c r="L260" s="360">
        <v>37894</v>
      </c>
    </row>
    <row r="261" spans="12:12" x14ac:dyDescent="0.2">
      <c r="L261" s="360">
        <v>37895</v>
      </c>
    </row>
    <row r="262" spans="12:12" x14ac:dyDescent="0.2">
      <c r="L262" s="360">
        <v>37896</v>
      </c>
    </row>
    <row r="263" spans="12:12" x14ac:dyDescent="0.2">
      <c r="L263" s="360">
        <v>37897</v>
      </c>
    </row>
    <row r="264" spans="12:12" x14ac:dyDescent="0.2">
      <c r="L264" s="360">
        <v>37898</v>
      </c>
    </row>
    <row r="265" spans="12:12" x14ac:dyDescent="0.2">
      <c r="L265" s="360">
        <v>37899</v>
      </c>
    </row>
    <row r="266" spans="12:12" x14ac:dyDescent="0.2">
      <c r="L266" s="360">
        <v>37900</v>
      </c>
    </row>
    <row r="267" spans="12:12" x14ac:dyDescent="0.2">
      <c r="L267" s="360">
        <v>37901</v>
      </c>
    </row>
    <row r="268" spans="12:12" x14ac:dyDescent="0.2">
      <c r="L268" s="360">
        <v>37902</v>
      </c>
    </row>
    <row r="269" spans="12:12" x14ac:dyDescent="0.2">
      <c r="L269" s="360">
        <v>37903</v>
      </c>
    </row>
    <row r="270" spans="12:12" x14ac:dyDescent="0.2">
      <c r="L270" s="360">
        <v>37904</v>
      </c>
    </row>
    <row r="271" spans="12:12" x14ac:dyDescent="0.2">
      <c r="L271" s="360">
        <v>37905</v>
      </c>
    </row>
    <row r="272" spans="12:12" x14ac:dyDescent="0.2">
      <c r="L272" s="360">
        <v>37906</v>
      </c>
    </row>
    <row r="273" spans="12:12" x14ac:dyDescent="0.2">
      <c r="L273" s="360">
        <v>37907</v>
      </c>
    </row>
    <row r="274" spans="12:12" x14ac:dyDescent="0.2">
      <c r="L274" s="360">
        <v>37908</v>
      </c>
    </row>
    <row r="275" spans="12:12" x14ac:dyDescent="0.2">
      <c r="L275" s="360">
        <v>37909</v>
      </c>
    </row>
    <row r="276" spans="12:12" x14ac:dyDescent="0.2">
      <c r="L276" s="360">
        <v>37910</v>
      </c>
    </row>
    <row r="277" spans="12:12" x14ac:dyDescent="0.2">
      <c r="L277" s="360">
        <v>37911</v>
      </c>
    </row>
    <row r="278" spans="12:12" x14ac:dyDescent="0.2">
      <c r="L278" s="360">
        <v>37912</v>
      </c>
    </row>
    <row r="279" spans="12:12" x14ac:dyDescent="0.2">
      <c r="L279" s="360">
        <v>37913</v>
      </c>
    </row>
    <row r="280" spans="12:12" x14ac:dyDescent="0.2">
      <c r="L280" s="360">
        <v>37914</v>
      </c>
    </row>
    <row r="281" spans="12:12" x14ac:dyDescent="0.2">
      <c r="L281" s="360">
        <v>37915</v>
      </c>
    </row>
    <row r="282" spans="12:12" x14ac:dyDescent="0.2">
      <c r="L282" s="360">
        <v>37916</v>
      </c>
    </row>
    <row r="283" spans="12:12" x14ac:dyDescent="0.2">
      <c r="L283" s="360">
        <v>37917</v>
      </c>
    </row>
    <row r="284" spans="12:12" x14ac:dyDescent="0.2">
      <c r="L284" s="360">
        <v>37918</v>
      </c>
    </row>
    <row r="285" spans="12:12" x14ac:dyDescent="0.2">
      <c r="L285" s="360">
        <v>37919</v>
      </c>
    </row>
    <row r="286" spans="12:12" x14ac:dyDescent="0.2">
      <c r="L286" s="360">
        <v>37920</v>
      </c>
    </row>
    <row r="287" spans="12:12" x14ac:dyDescent="0.2">
      <c r="L287" s="360">
        <v>37921</v>
      </c>
    </row>
    <row r="288" spans="12:12" x14ac:dyDescent="0.2">
      <c r="L288" s="360">
        <v>37922</v>
      </c>
    </row>
    <row r="289" spans="12:12" x14ac:dyDescent="0.2">
      <c r="L289" s="360">
        <v>37923</v>
      </c>
    </row>
    <row r="290" spans="12:12" x14ac:dyDescent="0.2">
      <c r="L290" s="360">
        <v>37924</v>
      </c>
    </row>
    <row r="291" spans="12:12" x14ac:dyDescent="0.2">
      <c r="L291" s="360">
        <v>37925</v>
      </c>
    </row>
    <row r="292" spans="12:12" x14ac:dyDescent="0.2">
      <c r="L292" s="360">
        <v>37926</v>
      </c>
    </row>
    <row r="293" spans="12:12" x14ac:dyDescent="0.2">
      <c r="L293" s="360">
        <v>37927</v>
      </c>
    </row>
    <row r="294" spans="12:12" x14ac:dyDescent="0.2">
      <c r="L294" s="360">
        <v>37928</v>
      </c>
    </row>
    <row r="295" spans="12:12" x14ac:dyDescent="0.2">
      <c r="L295" s="360">
        <v>37929</v>
      </c>
    </row>
    <row r="296" spans="12:12" x14ac:dyDescent="0.2">
      <c r="L296" s="360">
        <v>37930</v>
      </c>
    </row>
    <row r="297" spans="12:12" x14ac:dyDescent="0.2">
      <c r="L297" s="360">
        <v>37931</v>
      </c>
    </row>
    <row r="298" spans="12:12" x14ac:dyDescent="0.2">
      <c r="L298" s="360">
        <v>37932</v>
      </c>
    </row>
    <row r="299" spans="12:12" x14ac:dyDescent="0.2">
      <c r="L299" s="360">
        <v>37933</v>
      </c>
    </row>
    <row r="300" spans="12:12" x14ac:dyDescent="0.2">
      <c r="L300" s="360">
        <v>37934</v>
      </c>
    </row>
    <row r="301" spans="12:12" x14ac:dyDescent="0.2">
      <c r="L301" s="360">
        <v>37935</v>
      </c>
    </row>
    <row r="302" spans="12:12" x14ac:dyDescent="0.2">
      <c r="L302" s="360">
        <v>37936</v>
      </c>
    </row>
    <row r="303" spans="12:12" x14ac:dyDescent="0.2">
      <c r="L303" s="360">
        <v>37937</v>
      </c>
    </row>
    <row r="304" spans="12:12" x14ac:dyDescent="0.2">
      <c r="L304" s="360">
        <v>37938</v>
      </c>
    </row>
    <row r="305" spans="12:12" x14ac:dyDescent="0.2">
      <c r="L305" s="360">
        <v>37939</v>
      </c>
    </row>
    <row r="306" spans="12:12" x14ac:dyDescent="0.2">
      <c r="L306" s="360">
        <v>37940</v>
      </c>
    </row>
    <row r="307" spans="12:12" x14ac:dyDescent="0.2">
      <c r="L307" s="360">
        <v>37941</v>
      </c>
    </row>
    <row r="308" spans="12:12" x14ac:dyDescent="0.2">
      <c r="L308" s="360">
        <v>37942</v>
      </c>
    </row>
    <row r="309" spans="12:12" x14ac:dyDescent="0.2">
      <c r="L309" s="360">
        <v>37943</v>
      </c>
    </row>
    <row r="310" spans="12:12" x14ac:dyDescent="0.2">
      <c r="L310" s="360">
        <v>37944</v>
      </c>
    </row>
    <row r="311" spans="12:12" x14ac:dyDescent="0.2">
      <c r="L311" s="360">
        <v>37945</v>
      </c>
    </row>
    <row r="312" spans="12:12" x14ac:dyDescent="0.2">
      <c r="L312" s="360">
        <v>37946</v>
      </c>
    </row>
    <row r="313" spans="12:12" x14ac:dyDescent="0.2">
      <c r="L313" s="360">
        <v>37947</v>
      </c>
    </row>
    <row r="314" spans="12:12" x14ac:dyDescent="0.2">
      <c r="L314" s="360">
        <v>37948</v>
      </c>
    </row>
    <row r="315" spans="12:12" x14ac:dyDescent="0.2">
      <c r="L315" s="360">
        <v>37949</v>
      </c>
    </row>
    <row r="316" spans="12:12" x14ac:dyDescent="0.2">
      <c r="L316" s="360">
        <v>37950</v>
      </c>
    </row>
    <row r="317" spans="12:12" x14ac:dyDescent="0.2">
      <c r="L317" s="360">
        <v>37951</v>
      </c>
    </row>
    <row r="318" spans="12:12" x14ac:dyDescent="0.2">
      <c r="L318" s="360">
        <v>37952</v>
      </c>
    </row>
    <row r="319" spans="12:12" x14ac:dyDescent="0.2">
      <c r="L319" s="360">
        <v>37953</v>
      </c>
    </row>
    <row r="320" spans="12:12" x14ac:dyDescent="0.2">
      <c r="L320" s="360">
        <v>37954</v>
      </c>
    </row>
    <row r="321" spans="12:12" x14ac:dyDescent="0.2">
      <c r="L321" s="360">
        <v>37955</v>
      </c>
    </row>
    <row r="322" spans="12:12" x14ac:dyDescent="0.2">
      <c r="L322" s="360">
        <v>37956</v>
      </c>
    </row>
    <row r="323" spans="12:12" x14ac:dyDescent="0.2">
      <c r="L323" s="360">
        <v>37957</v>
      </c>
    </row>
    <row r="324" spans="12:12" x14ac:dyDescent="0.2">
      <c r="L324" s="360">
        <v>37958</v>
      </c>
    </row>
    <row r="325" spans="12:12" x14ac:dyDescent="0.2">
      <c r="L325" s="360">
        <v>37959</v>
      </c>
    </row>
    <row r="326" spans="12:12" x14ac:dyDescent="0.2">
      <c r="L326" s="360">
        <v>37960</v>
      </c>
    </row>
    <row r="327" spans="12:12" x14ac:dyDescent="0.2">
      <c r="L327" s="360">
        <v>37961</v>
      </c>
    </row>
    <row r="328" spans="12:12" x14ac:dyDescent="0.2">
      <c r="L328" s="360">
        <v>37962</v>
      </c>
    </row>
    <row r="329" spans="12:12" x14ac:dyDescent="0.2">
      <c r="L329" s="360">
        <v>37963</v>
      </c>
    </row>
    <row r="330" spans="12:12" x14ac:dyDescent="0.2">
      <c r="L330" s="360">
        <v>37964</v>
      </c>
    </row>
    <row r="331" spans="12:12" x14ac:dyDescent="0.2">
      <c r="L331" s="360">
        <v>37965</v>
      </c>
    </row>
    <row r="332" spans="12:12" x14ac:dyDescent="0.2">
      <c r="L332" s="360">
        <v>37966</v>
      </c>
    </row>
    <row r="333" spans="12:12" x14ac:dyDescent="0.2">
      <c r="L333" s="360">
        <v>37967</v>
      </c>
    </row>
    <row r="334" spans="12:12" x14ac:dyDescent="0.2">
      <c r="L334" s="360">
        <v>37968</v>
      </c>
    </row>
    <row r="335" spans="12:12" x14ac:dyDescent="0.2">
      <c r="L335" s="360">
        <v>37969</v>
      </c>
    </row>
    <row r="336" spans="12:12" x14ac:dyDescent="0.2">
      <c r="L336" s="360">
        <v>37970</v>
      </c>
    </row>
    <row r="337" spans="12:12" x14ac:dyDescent="0.2">
      <c r="L337" s="360">
        <v>37971</v>
      </c>
    </row>
    <row r="338" spans="12:12" x14ac:dyDescent="0.2">
      <c r="L338" s="360">
        <v>37972</v>
      </c>
    </row>
    <row r="339" spans="12:12" x14ac:dyDescent="0.2">
      <c r="L339" s="360">
        <v>37973</v>
      </c>
    </row>
    <row r="340" spans="12:12" x14ac:dyDescent="0.2">
      <c r="L340" s="360">
        <v>37974</v>
      </c>
    </row>
    <row r="341" spans="12:12" x14ac:dyDescent="0.2">
      <c r="L341" s="360">
        <v>37975</v>
      </c>
    </row>
    <row r="342" spans="12:12" x14ac:dyDescent="0.2">
      <c r="L342" s="360">
        <v>37976</v>
      </c>
    </row>
    <row r="343" spans="12:12" x14ac:dyDescent="0.2">
      <c r="L343" s="360">
        <v>37977</v>
      </c>
    </row>
    <row r="344" spans="12:12" x14ac:dyDescent="0.2">
      <c r="L344" s="360">
        <v>37978</v>
      </c>
    </row>
    <row r="345" spans="12:12" x14ac:dyDescent="0.2">
      <c r="L345" s="360">
        <v>37979</v>
      </c>
    </row>
    <row r="346" spans="12:12" x14ac:dyDescent="0.2">
      <c r="L346" s="360">
        <v>37980</v>
      </c>
    </row>
    <row r="347" spans="12:12" x14ac:dyDescent="0.2">
      <c r="L347" s="360">
        <v>37981</v>
      </c>
    </row>
    <row r="348" spans="12:12" x14ac:dyDescent="0.2">
      <c r="L348" s="360">
        <v>37982</v>
      </c>
    </row>
    <row r="349" spans="12:12" x14ac:dyDescent="0.2">
      <c r="L349" s="360">
        <v>37983</v>
      </c>
    </row>
    <row r="350" spans="12:12" x14ac:dyDescent="0.2">
      <c r="L350" s="360">
        <v>37984</v>
      </c>
    </row>
    <row r="351" spans="12:12" x14ac:dyDescent="0.2">
      <c r="L351" s="360">
        <v>37985</v>
      </c>
    </row>
    <row r="352" spans="12:12" x14ac:dyDescent="0.2">
      <c r="L352" s="360">
        <v>37986</v>
      </c>
    </row>
    <row r="353" spans="12:12" x14ac:dyDescent="0.2">
      <c r="L353" s="360">
        <v>37987</v>
      </c>
    </row>
    <row r="354" spans="12:12" x14ac:dyDescent="0.2">
      <c r="L354" s="360">
        <v>37988</v>
      </c>
    </row>
    <row r="355" spans="12:12" x14ac:dyDescent="0.2">
      <c r="L355" s="360">
        <v>37989</v>
      </c>
    </row>
    <row r="356" spans="12:12" x14ac:dyDescent="0.2">
      <c r="L356" s="360">
        <v>37990</v>
      </c>
    </row>
    <row r="357" spans="12:12" x14ac:dyDescent="0.2">
      <c r="L357" s="360">
        <v>37991</v>
      </c>
    </row>
    <row r="358" spans="12:12" x14ac:dyDescent="0.2">
      <c r="L358" s="360">
        <v>37992</v>
      </c>
    </row>
    <row r="359" spans="12:12" x14ac:dyDescent="0.2">
      <c r="L359" s="360">
        <v>37993</v>
      </c>
    </row>
    <row r="360" spans="12:12" x14ac:dyDescent="0.2">
      <c r="L360" s="360">
        <v>37994</v>
      </c>
    </row>
    <row r="361" spans="12:12" x14ac:dyDescent="0.2">
      <c r="L361" s="360">
        <v>37995</v>
      </c>
    </row>
    <row r="362" spans="12:12" x14ac:dyDescent="0.2">
      <c r="L362" s="360">
        <v>37996</v>
      </c>
    </row>
    <row r="363" spans="12:12" x14ac:dyDescent="0.2">
      <c r="L363" s="360">
        <v>37997</v>
      </c>
    </row>
    <row r="364" spans="12:12" x14ac:dyDescent="0.2">
      <c r="L364" s="360">
        <v>37998</v>
      </c>
    </row>
    <row r="365" spans="12:12" x14ac:dyDescent="0.2">
      <c r="L365" s="360">
        <v>37999</v>
      </c>
    </row>
    <row r="366" spans="12:12" x14ac:dyDescent="0.2">
      <c r="L366" s="360">
        <v>38000</v>
      </c>
    </row>
    <row r="367" spans="12:12" x14ac:dyDescent="0.2">
      <c r="L367" s="360">
        <v>38001</v>
      </c>
    </row>
    <row r="368" spans="12:12" x14ac:dyDescent="0.2">
      <c r="L368" s="360">
        <v>38002</v>
      </c>
    </row>
    <row r="369" spans="12:12" x14ac:dyDescent="0.2">
      <c r="L369" s="360">
        <v>38003</v>
      </c>
    </row>
    <row r="370" spans="12:12" x14ac:dyDescent="0.2">
      <c r="L370" s="360">
        <v>38004</v>
      </c>
    </row>
    <row r="371" spans="12:12" x14ac:dyDescent="0.2">
      <c r="L371" s="360">
        <v>38005</v>
      </c>
    </row>
    <row r="372" spans="12:12" x14ac:dyDescent="0.2">
      <c r="L372" s="360">
        <v>38006</v>
      </c>
    </row>
    <row r="373" spans="12:12" x14ac:dyDescent="0.2">
      <c r="L373" s="360">
        <v>38007</v>
      </c>
    </row>
    <row r="374" spans="12:12" x14ac:dyDescent="0.2">
      <c r="L374" s="360">
        <v>38008</v>
      </c>
    </row>
    <row r="375" spans="12:12" x14ac:dyDescent="0.2">
      <c r="L375" s="360">
        <v>38009</v>
      </c>
    </row>
    <row r="376" spans="12:12" x14ac:dyDescent="0.2">
      <c r="L376" s="360">
        <v>38010</v>
      </c>
    </row>
    <row r="377" spans="12:12" x14ac:dyDescent="0.2">
      <c r="L377" s="360">
        <v>38011</v>
      </c>
    </row>
    <row r="378" spans="12:12" x14ac:dyDescent="0.2">
      <c r="L378" s="360">
        <v>38012</v>
      </c>
    </row>
    <row r="379" spans="12:12" x14ac:dyDescent="0.2">
      <c r="L379" s="360">
        <v>38013</v>
      </c>
    </row>
    <row r="380" spans="12:12" x14ac:dyDescent="0.2">
      <c r="L380" s="360">
        <v>38014</v>
      </c>
    </row>
    <row r="381" spans="12:12" x14ac:dyDescent="0.2">
      <c r="L381" s="360">
        <v>38015</v>
      </c>
    </row>
    <row r="382" spans="12:12" x14ac:dyDescent="0.2">
      <c r="L382" s="360">
        <v>38016</v>
      </c>
    </row>
    <row r="383" spans="12:12" x14ac:dyDescent="0.2">
      <c r="L383" s="360">
        <v>38017</v>
      </c>
    </row>
    <row r="384" spans="12:12" x14ac:dyDescent="0.2">
      <c r="L384" s="360">
        <v>38018</v>
      </c>
    </row>
    <row r="385" spans="12:12" x14ac:dyDescent="0.2">
      <c r="L385" s="360">
        <v>38019</v>
      </c>
    </row>
    <row r="386" spans="12:12" x14ac:dyDescent="0.2">
      <c r="L386" s="360">
        <v>38020</v>
      </c>
    </row>
    <row r="387" spans="12:12" x14ac:dyDescent="0.2">
      <c r="L387" s="360">
        <v>38021</v>
      </c>
    </row>
    <row r="388" spans="12:12" x14ac:dyDescent="0.2">
      <c r="L388" s="360">
        <v>38022</v>
      </c>
    </row>
    <row r="389" spans="12:12" x14ac:dyDescent="0.2">
      <c r="L389" s="360">
        <v>38023</v>
      </c>
    </row>
    <row r="390" spans="12:12" x14ac:dyDescent="0.2">
      <c r="L390" s="360">
        <v>38024</v>
      </c>
    </row>
    <row r="391" spans="12:12" x14ac:dyDescent="0.2">
      <c r="L391" s="360">
        <v>38025</v>
      </c>
    </row>
    <row r="392" spans="12:12" x14ac:dyDescent="0.2">
      <c r="L392" s="360">
        <v>38026</v>
      </c>
    </row>
    <row r="393" spans="12:12" x14ac:dyDescent="0.2">
      <c r="L393" s="360">
        <v>38027</v>
      </c>
    </row>
    <row r="394" spans="12:12" x14ac:dyDescent="0.2">
      <c r="L394" s="360">
        <v>38028</v>
      </c>
    </row>
    <row r="395" spans="12:12" x14ac:dyDescent="0.2">
      <c r="L395" s="360">
        <v>38029</v>
      </c>
    </row>
    <row r="396" spans="12:12" x14ac:dyDescent="0.2">
      <c r="L396" s="360">
        <v>38030</v>
      </c>
    </row>
    <row r="397" spans="12:12" x14ac:dyDescent="0.2">
      <c r="L397" s="360">
        <v>38031</v>
      </c>
    </row>
    <row r="398" spans="12:12" x14ac:dyDescent="0.2">
      <c r="L398" s="360">
        <v>38032</v>
      </c>
    </row>
    <row r="399" spans="12:12" x14ac:dyDescent="0.2">
      <c r="L399" s="360">
        <v>38033</v>
      </c>
    </row>
    <row r="400" spans="12:12" x14ac:dyDescent="0.2">
      <c r="L400" s="360">
        <v>38034</v>
      </c>
    </row>
    <row r="401" spans="12:12" x14ac:dyDescent="0.2">
      <c r="L401" s="360">
        <v>38035</v>
      </c>
    </row>
    <row r="402" spans="12:12" x14ac:dyDescent="0.2">
      <c r="L402" s="360">
        <v>38036</v>
      </c>
    </row>
    <row r="403" spans="12:12" x14ac:dyDescent="0.2">
      <c r="L403" s="360">
        <v>38037</v>
      </c>
    </row>
    <row r="404" spans="12:12" x14ac:dyDescent="0.2">
      <c r="L404" s="360">
        <v>38038</v>
      </c>
    </row>
    <row r="405" spans="12:12" x14ac:dyDescent="0.2">
      <c r="L405" s="360">
        <v>38039</v>
      </c>
    </row>
    <row r="406" spans="12:12" x14ac:dyDescent="0.2">
      <c r="L406" s="360">
        <v>38040</v>
      </c>
    </row>
    <row r="407" spans="12:12" x14ac:dyDescent="0.2">
      <c r="L407" s="360">
        <v>38041</v>
      </c>
    </row>
    <row r="408" spans="12:12" x14ac:dyDescent="0.2">
      <c r="L408" s="360">
        <v>38042</v>
      </c>
    </row>
    <row r="409" spans="12:12" x14ac:dyDescent="0.2">
      <c r="L409" s="360">
        <v>38043</v>
      </c>
    </row>
    <row r="410" spans="12:12" x14ac:dyDescent="0.2">
      <c r="L410" s="360">
        <v>38044</v>
      </c>
    </row>
    <row r="411" spans="12:12" x14ac:dyDescent="0.2">
      <c r="L411" s="360">
        <v>38045</v>
      </c>
    </row>
    <row r="412" spans="12:12" x14ac:dyDescent="0.2">
      <c r="L412" s="360">
        <v>38046</v>
      </c>
    </row>
    <row r="413" spans="12:12" x14ac:dyDescent="0.2">
      <c r="L413" s="360">
        <v>38047</v>
      </c>
    </row>
    <row r="414" spans="12:12" x14ac:dyDescent="0.2">
      <c r="L414" s="360">
        <v>38048</v>
      </c>
    </row>
    <row r="415" spans="12:12" x14ac:dyDescent="0.2">
      <c r="L415" s="360">
        <v>38049</v>
      </c>
    </row>
    <row r="416" spans="12:12" x14ac:dyDescent="0.2">
      <c r="L416" s="360">
        <v>38050</v>
      </c>
    </row>
    <row r="417" spans="12:12" x14ac:dyDescent="0.2">
      <c r="L417" s="360">
        <v>38051</v>
      </c>
    </row>
    <row r="418" spans="12:12" x14ac:dyDescent="0.2">
      <c r="L418" s="360">
        <v>38052</v>
      </c>
    </row>
    <row r="419" spans="12:12" x14ac:dyDescent="0.2">
      <c r="L419" s="360">
        <v>38053</v>
      </c>
    </row>
    <row r="420" spans="12:12" x14ac:dyDescent="0.2">
      <c r="L420" s="360">
        <v>38054</v>
      </c>
    </row>
    <row r="421" spans="12:12" x14ac:dyDescent="0.2">
      <c r="L421" s="360">
        <v>38055</v>
      </c>
    </row>
    <row r="422" spans="12:12" x14ac:dyDescent="0.2">
      <c r="L422" s="360">
        <v>38056</v>
      </c>
    </row>
    <row r="423" spans="12:12" x14ac:dyDescent="0.2">
      <c r="L423" s="360">
        <v>38057</v>
      </c>
    </row>
    <row r="424" spans="12:12" x14ac:dyDescent="0.2">
      <c r="L424" s="360">
        <v>38058</v>
      </c>
    </row>
    <row r="425" spans="12:12" x14ac:dyDescent="0.2">
      <c r="L425" s="360">
        <v>38059</v>
      </c>
    </row>
    <row r="426" spans="12:12" x14ac:dyDescent="0.2">
      <c r="L426" s="360">
        <v>38060</v>
      </c>
    </row>
    <row r="427" spans="12:12" x14ac:dyDescent="0.2">
      <c r="L427" s="360">
        <v>38061</v>
      </c>
    </row>
    <row r="428" spans="12:12" x14ac:dyDescent="0.2">
      <c r="L428" s="360">
        <v>38062</v>
      </c>
    </row>
    <row r="429" spans="12:12" x14ac:dyDescent="0.2">
      <c r="L429" s="360">
        <v>38063</v>
      </c>
    </row>
    <row r="430" spans="12:12" x14ac:dyDescent="0.2">
      <c r="L430" s="360">
        <v>38064</v>
      </c>
    </row>
    <row r="431" spans="12:12" x14ac:dyDescent="0.2">
      <c r="L431" s="360">
        <v>38065</v>
      </c>
    </row>
    <row r="432" spans="12:12" x14ac:dyDescent="0.2">
      <c r="L432" s="360">
        <v>38066</v>
      </c>
    </row>
    <row r="433" spans="12:12" x14ac:dyDescent="0.2">
      <c r="L433" s="360">
        <v>38067</v>
      </c>
    </row>
    <row r="434" spans="12:12" x14ac:dyDescent="0.2">
      <c r="L434" s="360">
        <v>38068</v>
      </c>
    </row>
    <row r="435" spans="12:12" x14ac:dyDescent="0.2">
      <c r="L435" s="360">
        <v>38069</v>
      </c>
    </row>
    <row r="436" spans="12:12" x14ac:dyDescent="0.2">
      <c r="L436" s="360">
        <v>38070</v>
      </c>
    </row>
    <row r="437" spans="12:12" x14ac:dyDescent="0.2">
      <c r="L437" s="360">
        <v>38071</v>
      </c>
    </row>
    <row r="438" spans="12:12" x14ac:dyDescent="0.2">
      <c r="L438" s="360">
        <v>38072</v>
      </c>
    </row>
    <row r="439" spans="12:12" x14ac:dyDescent="0.2">
      <c r="L439" s="360">
        <v>38073</v>
      </c>
    </row>
    <row r="440" spans="12:12" x14ac:dyDescent="0.2">
      <c r="L440" s="360">
        <v>38074</v>
      </c>
    </row>
    <row r="441" spans="12:12" x14ac:dyDescent="0.2">
      <c r="L441" s="360">
        <v>38075</v>
      </c>
    </row>
    <row r="442" spans="12:12" x14ac:dyDescent="0.2">
      <c r="L442" s="360">
        <v>38076</v>
      </c>
    </row>
    <row r="443" spans="12:12" x14ac:dyDescent="0.2">
      <c r="L443" s="360">
        <v>38077</v>
      </c>
    </row>
    <row r="444" spans="12:12" x14ac:dyDescent="0.2">
      <c r="L444" s="360">
        <v>38078</v>
      </c>
    </row>
    <row r="445" spans="12:12" x14ac:dyDescent="0.2">
      <c r="L445" s="360">
        <v>38079</v>
      </c>
    </row>
    <row r="446" spans="12:12" x14ac:dyDescent="0.2">
      <c r="L446" s="360">
        <v>38080</v>
      </c>
    </row>
    <row r="447" spans="12:12" x14ac:dyDescent="0.2">
      <c r="L447" s="360">
        <v>38081</v>
      </c>
    </row>
    <row r="448" spans="12:12" x14ac:dyDescent="0.2">
      <c r="L448" s="360">
        <v>38082</v>
      </c>
    </row>
    <row r="449" spans="12:12" x14ac:dyDescent="0.2">
      <c r="L449" s="360">
        <v>38083</v>
      </c>
    </row>
    <row r="450" spans="12:12" x14ac:dyDescent="0.2">
      <c r="L450" s="360">
        <v>38084</v>
      </c>
    </row>
    <row r="451" spans="12:12" x14ac:dyDescent="0.2">
      <c r="L451" s="360">
        <v>38085</v>
      </c>
    </row>
    <row r="452" spans="12:12" x14ac:dyDescent="0.2">
      <c r="L452" s="360">
        <v>38086</v>
      </c>
    </row>
    <row r="453" spans="12:12" x14ac:dyDescent="0.2">
      <c r="L453" s="360">
        <v>38087</v>
      </c>
    </row>
    <row r="454" spans="12:12" x14ac:dyDescent="0.2">
      <c r="L454" s="360">
        <v>38088</v>
      </c>
    </row>
    <row r="455" spans="12:12" x14ac:dyDescent="0.2">
      <c r="L455" s="360">
        <v>38089</v>
      </c>
    </row>
    <row r="456" spans="12:12" x14ac:dyDescent="0.2">
      <c r="L456" s="360">
        <v>38090</v>
      </c>
    </row>
    <row r="457" spans="12:12" x14ac:dyDescent="0.2">
      <c r="L457" s="360">
        <v>38091</v>
      </c>
    </row>
    <row r="458" spans="12:12" x14ac:dyDescent="0.2">
      <c r="L458" s="360">
        <v>38092</v>
      </c>
    </row>
    <row r="459" spans="12:12" x14ac:dyDescent="0.2">
      <c r="L459" s="360">
        <v>38093</v>
      </c>
    </row>
    <row r="460" spans="12:12" x14ac:dyDescent="0.2">
      <c r="L460" s="360">
        <v>38094</v>
      </c>
    </row>
    <row r="461" spans="12:12" x14ac:dyDescent="0.2">
      <c r="L461" s="360">
        <v>38095</v>
      </c>
    </row>
    <row r="462" spans="12:12" x14ac:dyDescent="0.2">
      <c r="L462" s="360">
        <v>38096</v>
      </c>
    </row>
    <row r="463" spans="12:12" x14ac:dyDescent="0.2">
      <c r="L463" s="360">
        <v>38097</v>
      </c>
    </row>
    <row r="464" spans="12:12" x14ac:dyDescent="0.2">
      <c r="L464" s="360">
        <v>38098</v>
      </c>
    </row>
    <row r="465" spans="12:12" x14ac:dyDescent="0.2">
      <c r="L465" s="360">
        <v>38099</v>
      </c>
    </row>
    <row r="466" spans="12:12" x14ac:dyDescent="0.2">
      <c r="L466" s="360">
        <v>38100</v>
      </c>
    </row>
    <row r="467" spans="12:12" x14ac:dyDescent="0.2">
      <c r="L467" s="360">
        <v>38101</v>
      </c>
    </row>
    <row r="468" spans="12:12" x14ac:dyDescent="0.2">
      <c r="L468" s="360">
        <v>38102</v>
      </c>
    </row>
    <row r="469" spans="12:12" x14ac:dyDescent="0.2">
      <c r="L469" s="360">
        <v>38103</v>
      </c>
    </row>
    <row r="470" spans="12:12" x14ac:dyDescent="0.2">
      <c r="L470" s="360">
        <v>38104</v>
      </c>
    </row>
    <row r="471" spans="12:12" x14ac:dyDescent="0.2">
      <c r="L471" s="360">
        <v>38105</v>
      </c>
    </row>
    <row r="472" spans="12:12" x14ac:dyDescent="0.2">
      <c r="L472" s="360">
        <v>38106</v>
      </c>
    </row>
    <row r="473" spans="12:12" x14ac:dyDescent="0.2">
      <c r="L473" s="360">
        <v>38107</v>
      </c>
    </row>
    <row r="474" spans="12:12" x14ac:dyDescent="0.2">
      <c r="L474" s="360">
        <v>38108</v>
      </c>
    </row>
    <row r="475" spans="12:12" x14ac:dyDescent="0.2">
      <c r="L475" s="360">
        <v>38109</v>
      </c>
    </row>
    <row r="476" spans="12:12" x14ac:dyDescent="0.2">
      <c r="L476" s="360">
        <v>38110</v>
      </c>
    </row>
    <row r="477" spans="12:12" x14ac:dyDescent="0.2">
      <c r="L477" s="360">
        <v>38111</v>
      </c>
    </row>
    <row r="478" spans="12:12" x14ac:dyDescent="0.2">
      <c r="L478" s="360">
        <v>38112</v>
      </c>
    </row>
    <row r="479" spans="12:12" x14ac:dyDescent="0.2">
      <c r="L479" s="360">
        <v>38113</v>
      </c>
    </row>
    <row r="480" spans="12:12" x14ac:dyDescent="0.2">
      <c r="L480" s="360">
        <v>38114</v>
      </c>
    </row>
    <row r="481" spans="12:12" x14ac:dyDescent="0.2">
      <c r="L481" s="360">
        <v>38115</v>
      </c>
    </row>
    <row r="482" spans="12:12" x14ac:dyDescent="0.2">
      <c r="L482" s="360">
        <v>38116</v>
      </c>
    </row>
    <row r="483" spans="12:12" x14ac:dyDescent="0.2">
      <c r="L483" s="360">
        <v>38117</v>
      </c>
    </row>
    <row r="484" spans="12:12" x14ac:dyDescent="0.2">
      <c r="L484" s="360">
        <v>38118</v>
      </c>
    </row>
    <row r="485" spans="12:12" x14ac:dyDescent="0.2">
      <c r="L485" s="360">
        <v>38119</v>
      </c>
    </row>
    <row r="486" spans="12:12" x14ac:dyDescent="0.2">
      <c r="L486" s="360">
        <v>38120</v>
      </c>
    </row>
    <row r="487" spans="12:12" x14ac:dyDescent="0.2">
      <c r="L487" s="360">
        <v>38121</v>
      </c>
    </row>
    <row r="488" spans="12:12" x14ac:dyDescent="0.2">
      <c r="L488" s="360">
        <v>38122</v>
      </c>
    </row>
    <row r="489" spans="12:12" x14ac:dyDescent="0.2">
      <c r="L489" s="360">
        <v>38123</v>
      </c>
    </row>
    <row r="490" spans="12:12" x14ac:dyDescent="0.2">
      <c r="L490" s="360">
        <v>38124</v>
      </c>
    </row>
    <row r="491" spans="12:12" x14ac:dyDescent="0.2">
      <c r="L491" s="360">
        <v>38125</v>
      </c>
    </row>
    <row r="492" spans="12:12" x14ac:dyDescent="0.2">
      <c r="L492" s="360">
        <v>38126</v>
      </c>
    </row>
    <row r="493" spans="12:12" x14ac:dyDescent="0.2">
      <c r="L493" s="360">
        <v>38127</v>
      </c>
    </row>
    <row r="494" spans="12:12" x14ac:dyDescent="0.2">
      <c r="L494" s="360">
        <v>38128</v>
      </c>
    </row>
    <row r="495" spans="12:12" x14ac:dyDescent="0.2">
      <c r="L495" s="360">
        <v>38129</v>
      </c>
    </row>
    <row r="496" spans="12:12" x14ac:dyDescent="0.2">
      <c r="L496" s="360">
        <v>38130</v>
      </c>
    </row>
    <row r="497" spans="12:12" x14ac:dyDescent="0.2">
      <c r="L497" s="360">
        <v>38131</v>
      </c>
    </row>
    <row r="498" spans="12:12" x14ac:dyDescent="0.2">
      <c r="L498" s="360">
        <v>38132</v>
      </c>
    </row>
    <row r="499" spans="12:12" x14ac:dyDescent="0.2">
      <c r="L499" s="360">
        <v>38133</v>
      </c>
    </row>
    <row r="500" spans="12:12" x14ac:dyDescent="0.2">
      <c r="L500" s="360">
        <v>38134</v>
      </c>
    </row>
    <row r="501" spans="12:12" x14ac:dyDescent="0.2">
      <c r="L501" s="360">
        <v>38135</v>
      </c>
    </row>
    <row r="502" spans="12:12" x14ac:dyDescent="0.2">
      <c r="L502" s="360">
        <v>38136</v>
      </c>
    </row>
    <row r="503" spans="12:12" x14ac:dyDescent="0.2">
      <c r="L503" s="360">
        <v>38137</v>
      </c>
    </row>
    <row r="504" spans="12:12" x14ac:dyDescent="0.2">
      <c r="L504" s="360">
        <v>38138</v>
      </c>
    </row>
    <row r="505" spans="12:12" x14ac:dyDescent="0.2">
      <c r="L505" s="360">
        <v>38139</v>
      </c>
    </row>
    <row r="506" spans="12:12" x14ac:dyDescent="0.2">
      <c r="L506" s="360">
        <v>38140</v>
      </c>
    </row>
    <row r="507" spans="12:12" x14ac:dyDescent="0.2">
      <c r="L507" s="360">
        <v>38141</v>
      </c>
    </row>
    <row r="508" spans="12:12" x14ac:dyDescent="0.2">
      <c r="L508" s="360">
        <v>38142</v>
      </c>
    </row>
    <row r="509" spans="12:12" x14ac:dyDescent="0.2">
      <c r="L509" s="360">
        <v>38143</v>
      </c>
    </row>
    <row r="510" spans="12:12" x14ac:dyDescent="0.2">
      <c r="L510" s="360">
        <v>38144</v>
      </c>
    </row>
    <row r="511" spans="12:12" x14ac:dyDescent="0.2">
      <c r="L511" s="360">
        <v>38145</v>
      </c>
    </row>
    <row r="512" spans="12:12" x14ac:dyDescent="0.2">
      <c r="L512" s="360">
        <v>38146</v>
      </c>
    </row>
    <row r="513" spans="12:12" x14ac:dyDescent="0.2">
      <c r="L513" s="360">
        <v>38147</v>
      </c>
    </row>
    <row r="514" spans="12:12" x14ac:dyDescent="0.2">
      <c r="L514" s="360">
        <v>38148</v>
      </c>
    </row>
    <row r="515" spans="12:12" x14ac:dyDescent="0.2">
      <c r="L515" s="360">
        <v>38149</v>
      </c>
    </row>
    <row r="516" spans="12:12" x14ac:dyDescent="0.2">
      <c r="L516" s="360">
        <v>38150</v>
      </c>
    </row>
    <row r="517" spans="12:12" x14ac:dyDescent="0.2">
      <c r="L517" s="360">
        <v>38151</v>
      </c>
    </row>
    <row r="518" spans="12:12" x14ac:dyDescent="0.2">
      <c r="L518" s="360">
        <v>38152</v>
      </c>
    </row>
    <row r="519" spans="12:12" x14ac:dyDescent="0.2">
      <c r="L519" s="360">
        <v>38153</v>
      </c>
    </row>
    <row r="520" spans="12:12" x14ac:dyDescent="0.2">
      <c r="L520" s="360">
        <v>38154</v>
      </c>
    </row>
    <row r="521" spans="12:12" x14ac:dyDescent="0.2">
      <c r="L521" s="360">
        <v>38155</v>
      </c>
    </row>
    <row r="522" spans="12:12" x14ac:dyDescent="0.2">
      <c r="L522" s="360">
        <v>38156</v>
      </c>
    </row>
    <row r="523" spans="12:12" x14ac:dyDescent="0.2">
      <c r="L523" s="360">
        <v>38157</v>
      </c>
    </row>
    <row r="524" spans="12:12" x14ac:dyDescent="0.2">
      <c r="L524" s="360">
        <v>38158</v>
      </c>
    </row>
    <row r="525" spans="12:12" x14ac:dyDescent="0.2">
      <c r="L525" s="360">
        <v>38159</v>
      </c>
    </row>
    <row r="526" spans="12:12" x14ac:dyDescent="0.2">
      <c r="L526" s="360">
        <v>38160</v>
      </c>
    </row>
    <row r="527" spans="12:12" x14ac:dyDescent="0.2">
      <c r="L527" s="360">
        <v>38161</v>
      </c>
    </row>
    <row r="528" spans="12:12" x14ac:dyDescent="0.2">
      <c r="L528" s="360">
        <v>38162</v>
      </c>
    </row>
    <row r="529" spans="12:12" x14ac:dyDescent="0.2">
      <c r="L529" s="360">
        <v>38163</v>
      </c>
    </row>
    <row r="530" spans="12:12" x14ac:dyDescent="0.2">
      <c r="L530" s="360">
        <v>38164</v>
      </c>
    </row>
    <row r="531" spans="12:12" x14ac:dyDescent="0.2">
      <c r="L531" s="360">
        <v>38165</v>
      </c>
    </row>
    <row r="532" spans="12:12" x14ac:dyDescent="0.2">
      <c r="L532" s="360">
        <v>38166</v>
      </c>
    </row>
    <row r="533" spans="12:12" x14ac:dyDescent="0.2">
      <c r="L533" s="360">
        <v>38167</v>
      </c>
    </row>
    <row r="534" spans="12:12" x14ac:dyDescent="0.2">
      <c r="L534" s="360">
        <v>38168</v>
      </c>
    </row>
    <row r="535" spans="12:12" x14ac:dyDescent="0.2">
      <c r="L535" s="360">
        <v>38169</v>
      </c>
    </row>
    <row r="536" spans="12:12" x14ac:dyDescent="0.2">
      <c r="L536" s="360">
        <v>38170</v>
      </c>
    </row>
    <row r="537" spans="12:12" x14ac:dyDescent="0.2">
      <c r="L537" s="360">
        <v>38171</v>
      </c>
    </row>
    <row r="538" spans="12:12" x14ac:dyDescent="0.2">
      <c r="L538" s="360">
        <v>38172</v>
      </c>
    </row>
    <row r="539" spans="12:12" x14ac:dyDescent="0.2">
      <c r="L539" s="360">
        <v>38173</v>
      </c>
    </row>
    <row r="540" spans="12:12" x14ac:dyDescent="0.2">
      <c r="L540" s="360">
        <v>38174</v>
      </c>
    </row>
    <row r="541" spans="12:12" x14ac:dyDescent="0.2">
      <c r="L541" s="360">
        <v>38175</v>
      </c>
    </row>
    <row r="542" spans="12:12" x14ac:dyDescent="0.2">
      <c r="L542" s="360">
        <v>38176</v>
      </c>
    </row>
    <row r="543" spans="12:12" x14ac:dyDescent="0.2">
      <c r="L543" s="360">
        <v>38177</v>
      </c>
    </row>
    <row r="544" spans="12:12" x14ac:dyDescent="0.2">
      <c r="L544" s="360">
        <v>38178</v>
      </c>
    </row>
    <row r="545" spans="12:12" x14ac:dyDescent="0.2">
      <c r="L545" s="360">
        <v>38179</v>
      </c>
    </row>
    <row r="546" spans="12:12" x14ac:dyDescent="0.2">
      <c r="L546" s="360">
        <v>38180</v>
      </c>
    </row>
    <row r="547" spans="12:12" x14ac:dyDescent="0.2">
      <c r="L547" s="360">
        <v>38181</v>
      </c>
    </row>
    <row r="548" spans="12:12" x14ac:dyDescent="0.2">
      <c r="L548" s="360">
        <v>38182</v>
      </c>
    </row>
    <row r="549" spans="12:12" x14ac:dyDescent="0.2">
      <c r="L549" s="360">
        <v>38183</v>
      </c>
    </row>
    <row r="550" spans="12:12" x14ac:dyDescent="0.2">
      <c r="L550" s="360">
        <v>38184</v>
      </c>
    </row>
    <row r="551" spans="12:12" x14ac:dyDescent="0.2">
      <c r="L551" s="360">
        <v>38185</v>
      </c>
    </row>
    <row r="552" spans="12:12" x14ac:dyDescent="0.2">
      <c r="L552" s="360">
        <v>38186</v>
      </c>
    </row>
    <row r="553" spans="12:12" x14ac:dyDescent="0.2">
      <c r="L553" s="360">
        <v>38187</v>
      </c>
    </row>
    <row r="554" spans="12:12" x14ac:dyDescent="0.2">
      <c r="L554" s="360">
        <v>38188</v>
      </c>
    </row>
    <row r="555" spans="12:12" x14ac:dyDescent="0.2">
      <c r="L555" s="360">
        <v>38189</v>
      </c>
    </row>
    <row r="556" spans="12:12" x14ac:dyDescent="0.2">
      <c r="L556" s="360">
        <v>38190</v>
      </c>
    </row>
    <row r="557" spans="12:12" x14ac:dyDescent="0.2">
      <c r="L557" s="360">
        <v>38191</v>
      </c>
    </row>
    <row r="558" spans="12:12" x14ac:dyDescent="0.2">
      <c r="L558" s="360">
        <v>38192</v>
      </c>
    </row>
    <row r="559" spans="12:12" x14ac:dyDescent="0.2">
      <c r="L559" s="360">
        <v>38193</v>
      </c>
    </row>
    <row r="560" spans="12:12" x14ac:dyDescent="0.2">
      <c r="L560" s="360">
        <v>38194</v>
      </c>
    </row>
    <row r="561" spans="12:12" x14ac:dyDescent="0.2">
      <c r="L561" s="360">
        <v>38195</v>
      </c>
    </row>
    <row r="562" spans="12:12" x14ac:dyDescent="0.2">
      <c r="L562" s="360">
        <v>38196</v>
      </c>
    </row>
    <row r="563" spans="12:12" x14ac:dyDescent="0.2">
      <c r="L563" s="360">
        <v>38197</v>
      </c>
    </row>
    <row r="564" spans="12:12" x14ac:dyDescent="0.2">
      <c r="L564" s="360">
        <v>38198</v>
      </c>
    </row>
    <row r="565" spans="12:12" x14ac:dyDescent="0.2">
      <c r="L565" s="360">
        <v>38199</v>
      </c>
    </row>
    <row r="566" spans="12:12" x14ac:dyDescent="0.2">
      <c r="L566" s="360">
        <v>38200</v>
      </c>
    </row>
    <row r="567" spans="12:12" x14ac:dyDescent="0.2">
      <c r="L567" s="360">
        <v>38201</v>
      </c>
    </row>
    <row r="568" spans="12:12" x14ac:dyDescent="0.2">
      <c r="L568" s="360">
        <v>38202</v>
      </c>
    </row>
    <row r="569" spans="12:12" x14ac:dyDescent="0.2">
      <c r="L569" s="360">
        <v>38203</v>
      </c>
    </row>
    <row r="570" spans="12:12" x14ac:dyDescent="0.2">
      <c r="L570" s="360">
        <v>38204</v>
      </c>
    </row>
    <row r="571" spans="12:12" x14ac:dyDescent="0.2">
      <c r="L571" s="360">
        <v>38205</v>
      </c>
    </row>
    <row r="572" spans="12:12" x14ac:dyDescent="0.2">
      <c r="L572" s="360">
        <v>38206</v>
      </c>
    </row>
    <row r="573" spans="12:12" x14ac:dyDescent="0.2">
      <c r="L573" s="360">
        <v>38207</v>
      </c>
    </row>
    <row r="574" spans="12:12" x14ac:dyDescent="0.2">
      <c r="L574" s="360">
        <v>38208</v>
      </c>
    </row>
    <row r="575" spans="12:12" x14ac:dyDescent="0.2">
      <c r="L575" s="360">
        <v>38209</v>
      </c>
    </row>
    <row r="576" spans="12:12" x14ac:dyDescent="0.2">
      <c r="L576" s="360">
        <v>38210</v>
      </c>
    </row>
    <row r="577" spans="12:12" x14ac:dyDescent="0.2">
      <c r="L577" s="360">
        <v>38211</v>
      </c>
    </row>
    <row r="578" spans="12:12" x14ac:dyDescent="0.2">
      <c r="L578" s="360">
        <v>38212</v>
      </c>
    </row>
    <row r="579" spans="12:12" x14ac:dyDescent="0.2">
      <c r="L579" s="360">
        <v>38213</v>
      </c>
    </row>
    <row r="580" spans="12:12" x14ac:dyDescent="0.2">
      <c r="L580" s="360">
        <v>38214</v>
      </c>
    </row>
    <row r="581" spans="12:12" x14ac:dyDescent="0.2">
      <c r="L581" s="360">
        <v>38215</v>
      </c>
    </row>
    <row r="582" spans="12:12" x14ac:dyDescent="0.2">
      <c r="L582" s="360">
        <v>38216</v>
      </c>
    </row>
    <row r="583" spans="12:12" x14ac:dyDescent="0.2">
      <c r="L583" s="360">
        <v>38217</v>
      </c>
    </row>
    <row r="584" spans="12:12" x14ac:dyDescent="0.2">
      <c r="L584" s="360">
        <v>38218</v>
      </c>
    </row>
    <row r="585" spans="12:12" x14ac:dyDescent="0.2">
      <c r="L585" s="360">
        <v>38219</v>
      </c>
    </row>
    <row r="586" spans="12:12" x14ac:dyDescent="0.2">
      <c r="L586" s="360">
        <v>38220</v>
      </c>
    </row>
    <row r="587" spans="12:12" x14ac:dyDescent="0.2">
      <c r="L587" s="360">
        <v>38221</v>
      </c>
    </row>
    <row r="588" spans="12:12" x14ac:dyDescent="0.2">
      <c r="L588" s="360">
        <v>38222</v>
      </c>
    </row>
    <row r="589" spans="12:12" x14ac:dyDescent="0.2">
      <c r="L589" s="360">
        <v>38223</v>
      </c>
    </row>
    <row r="590" spans="12:12" x14ac:dyDescent="0.2">
      <c r="L590" s="360">
        <v>38224</v>
      </c>
    </row>
    <row r="591" spans="12:12" x14ac:dyDescent="0.2">
      <c r="L591" s="360">
        <v>38225</v>
      </c>
    </row>
    <row r="592" spans="12:12" x14ac:dyDescent="0.2">
      <c r="L592" s="360">
        <v>38226</v>
      </c>
    </row>
    <row r="593" spans="12:12" x14ac:dyDescent="0.2">
      <c r="L593" s="360">
        <v>38227</v>
      </c>
    </row>
    <row r="594" spans="12:12" x14ac:dyDescent="0.2">
      <c r="L594" s="360">
        <v>38228</v>
      </c>
    </row>
    <row r="595" spans="12:12" x14ac:dyDescent="0.2">
      <c r="L595" s="360">
        <v>38229</v>
      </c>
    </row>
    <row r="596" spans="12:12" x14ac:dyDescent="0.2">
      <c r="L596" s="360">
        <v>38230</v>
      </c>
    </row>
    <row r="597" spans="12:12" x14ac:dyDescent="0.2">
      <c r="L597" s="360">
        <v>38231</v>
      </c>
    </row>
    <row r="598" spans="12:12" x14ac:dyDescent="0.2">
      <c r="L598" s="360">
        <v>38232</v>
      </c>
    </row>
    <row r="599" spans="12:12" x14ac:dyDescent="0.2">
      <c r="L599" s="360">
        <v>38233</v>
      </c>
    </row>
    <row r="600" spans="12:12" x14ac:dyDescent="0.2">
      <c r="L600" s="360">
        <v>38234</v>
      </c>
    </row>
    <row r="601" spans="12:12" x14ac:dyDescent="0.2">
      <c r="L601" s="360">
        <v>38235</v>
      </c>
    </row>
    <row r="602" spans="12:12" x14ac:dyDescent="0.2">
      <c r="L602" s="360">
        <v>38236</v>
      </c>
    </row>
    <row r="603" spans="12:12" x14ac:dyDescent="0.2">
      <c r="L603" s="360">
        <v>38237</v>
      </c>
    </row>
    <row r="604" spans="12:12" x14ac:dyDescent="0.2">
      <c r="L604" s="360">
        <v>38238</v>
      </c>
    </row>
    <row r="605" spans="12:12" x14ac:dyDescent="0.2">
      <c r="L605" s="360">
        <v>38239</v>
      </c>
    </row>
    <row r="606" spans="12:12" x14ac:dyDescent="0.2">
      <c r="L606" s="360">
        <v>38240</v>
      </c>
    </row>
    <row r="607" spans="12:12" x14ac:dyDescent="0.2">
      <c r="L607" s="360">
        <v>38241</v>
      </c>
    </row>
    <row r="608" spans="12:12" x14ac:dyDescent="0.2">
      <c r="L608" s="360">
        <v>38242</v>
      </c>
    </row>
    <row r="609" spans="12:12" x14ac:dyDescent="0.2">
      <c r="L609" s="360">
        <v>38243</v>
      </c>
    </row>
    <row r="610" spans="12:12" x14ac:dyDescent="0.2">
      <c r="L610" s="360">
        <v>38244</v>
      </c>
    </row>
    <row r="611" spans="12:12" x14ac:dyDescent="0.2">
      <c r="L611" s="360">
        <v>38245</v>
      </c>
    </row>
    <row r="612" spans="12:12" x14ac:dyDescent="0.2">
      <c r="L612" s="360">
        <v>38246</v>
      </c>
    </row>
    <row r="613" spans="12:12" x14ac:dyDescent="0.2">
      <c r="L613" s="360">
        <v>38247</v>
      </c>
    </row>
    <row r="614" spans="12:12" x14ac:dyDescent="0.2">
      <c r="L614" s="360">
        <v>38248</v>
      </c>
    </row>
    <row r="615" spans="12:12" x14ac:dyDescent="0.2">
      <c r="L615" s="360">
        <v>38249</v>
      </c>
    </row>
    <row r="616" spans="12:12" x14ac:dyDescent="0.2">
      <c r="L616" s="360">
        <v>38250</v>
      </c>
    </row>
    <row r="617" spans="12:12" x14ac:dyDescent="0.2">
      <c r="L617" s="360">
        <v>38251</v>
      </c>
    </row>
    <row r="618" spans="12:12" x14ac:dyDescent="0.2">
      <c r="L618" s="360">
        <v>38252</v>
      </c>
    </row>
    <row r="619" spans="12:12" x14ac:dyDescent="0.2">
      <c r="L619" s="360">
        <v>38253</v>
      </c>
    </row>
    <row r="620" spans="12:12" x14ac:dyDescent="0.2">
      <c r="L620" s="360">
        <v>38254</v>
      </c>
    </row>
    <row r="621" spans="12:12" x14ac:dyDescent="0.2">
      <c r="L621" s="360">
        <v>38255</v>
      </c>
    </row>
    <row r="622" spans="12:12" x14ac:dyDescent="0.2">
      <c r="L622" s="360">
        <v>38256</v>
      </c>
    </row>
    <row r="623" spans="12:12" x14ac:dyDescent="0.2">
      <c r="L623" s="360">
        <v>38257</v>
      </c>
    </row>
    <row r="624" spans="12:12" x14ac:dyDescent="0.2">
      <c r="L624" s="360">
        <v>38258</v>
      </c>
    </row>
    <row r="625" spans="12:12" x14ac:dyDescent="0.2">
      <c r="L625" s="360">
        <v>38259</v>
      </c>
    </row>
    <row r="626" spans="12:12" x14ac:dyDescent="0.2">
      <c r="L626" s="360">
        <v>38260</v>
      </c>
    </row>
    <row r="627" spans="12:12" x14ac:dyDescent="0.2">
      <c r="L627" s="360">
        <v>38261</v>
      </c>
    </row>
    <row r="628" spans="12:12" x14ac:dyDescent="0.2">
      <c r="L628" s="360">
        <v>38262</v>
      </c>
    </row>
    <row r="629" spans="12:12" x14ac:dyDescent="0.2">
      <c r="L629" s="360">
        <v>38263</v>
      </c>
    </row>
    <row r="630" spans="12:12" x14ac:dyDescent="0.2">
      <c r="L630" s="360">
        <v>38264</v>
      </c>
    </row>
    <row r="631" spans="12:12" x14ac:dyDescent="0.2">
      <c r="L631" s="360">
        <v>38265</v>
      </c>
    </row>
    <row r="632" spans="12:12" x14ac:dyDescent="0.2">
      <c r="L632" s="360">
        <v>38266</v>
      </c>
    </row>
    <row r="633" spans="12:12" x14ac:dyDescent="0.2">
      <c r="L633" s="360">
        <v>38267</v>
      </c>
    </row>
    <row r="634" spans="12:12" x14ac:dyDescent="0.2">
      <c r="L634" s="360">
        <v>38268</v>
      </c>
    </row>
    <row r="635" spans="12:12" x14ac:dyDescent="0.2">
      <c r="L635" s="360">
        <v>38269</v>
      </c>
    </row>
    <row r="636" spans="12:12" x14ac:dyDescent="0.2">
      <c r="L636" s="360">
        <v>38270</v>
      </c>
    </row>
    <row r="637" spans="12:12" x14ac:dyDescent="0.2">
      <c r="L637" s="360">
        <v>38271</v>
      </c>
    </row>
    <row r="638" spans="12:12" x14ac:dyDescent="0.2">
      <c r="L638" s="360">
        <v>38272</v>
      </c>
    </row>
    <row r="639" spans="12:12" x14ac:dyDescent="0.2">
      <c r="L639" s="360">
        <v>38273</v>
      </c>
    </row>
    <row r="640" spans="12:12" x14ac:dyDescent="0.2">
      <c r="L640" s="360">
        <v>38274</v>
      </c>
    </row>
    <row r="641" spans="12:12" x14ac:dyDescent="0.2">
      <c r="L641" s="360">
        <v>38275</v>
      </c>
    </row>
    <row r="642" spans="12:12" x14ac:dyDescent="0.2">
      <c r="L642" s="360">
        <v>38276</v>
      </c>
    </row>
    <row r="643" spans="12:12" x14ac:dyDescent="0.2">
      <c r="L643" s="360">
        <v>38277</v>
      </c>
    </row>
    <row r="644" spans="12:12" x14ac:dyDescent="0.2">
      <c r="L644" s="360">
        <v>38278</v>
      </c>
    </row>
    <row r="645" spans="12:12" x14ac:dyDescent="0.2">
      <c r="L645" s="360">
        <v>38279</v>
      </c>
    </row>
    <row r="646" spans="12:12" x14ac:dyDescent="0.2">
      <c r="L646" s="360">
        <v>38280</v>
      </c>
    </row>
    <row r="647" spans="12:12" x14ac:dyDescent="0.2">
      <c r="L647" s="360">
        <v>38281</v>
      </c>
    </row>
    <row r="648" spans="12:12" x14ac:dyDescent="0.2">
      <c r="L648" s="360">
        <v>38282</v>
      </c>
    </row>
    <row r="649" spans="12:12" x14ac:dyDescent="0.2">
      <c r="L649" s="360">
        <v>38283</v>
      </c>
    </row>
    <row r="650" spans="12:12" x14ac:dyDescent="0.2">
      <c r="L650" s="360">
        <v>38284</v>
      </c>
    </row>
    <row r="651" spans="12:12" x14ac:dyDescent="0.2">
      <c r="L651" s="360">
        <v>38285</v>
      </c>
    </row>
    <row r="652" spans="12:12" x14ac:dyDescent="0.2">
      <c r="L652" s="360">
        <v>38286</v>
      </c>
    </row>
    <row r="653" spans="12:12" x14ac:dyDescent="0.2">
      <c r="L653" s="360">
        <v>38287</v>
      </c>
    </row>
    <row r="654" spans="12:12" x14ac:dyDescent="0.2">
      <c r="L654" s="360">
        <v>38288</v>
      </c>
    </row>
    <row r="655" spans="12:12" x14ac:dyDescent="0.2">
      <c r="L655" s="360">
        <v>38289</v>
      </c>
    </row>
    <row r="656" spans="12:12" x14ac:dyDescent="0.2">
      <c r="L656" s="360">
        <v>38290</v>
      </c>
    </row>
    <row r="657" spans="12:12" x14ac:dyDescent="0.2">
      <c r="L657" s="360">
        <v>38291</v>
      </c>
    </row>
    <row r="658" spans="12:12" x14ac:dyDescent="0.2">
      <c r="L658" s="360">
        <v>38292</v>
      </c>
    </row>
    <row r="659" spans="12:12" x14ac:dyDescent="0.2">
      <c r="L659" s="360">
        <v>38293</v>
      </c>
    </row>
    <row r="660" spans="12:12" x14ac:dyDescent="0.2">
      <c r="L660" s="360">
        <v>38294</v>
      </c>
    </row>
    <row r="661" spans="12:12" x14ac:dyDescent="0.2">
      <c r="L661" s="360">
        <v>38295</v>
      </c>
    </row>
    <row r="662" spans="12:12" x14ac:dyDescent="0.2">
      <c r="L662" s="360">
        <v>38296</v>
      </c>
    </row>
    <row r="663" spans="12:12" x14ac:dyDescent="0.2">
      <c r="L663" s="360">
        <v>38297</v>
      </c>
    </row>
    <row r="664" spans="12:12" x14ac:dyDescent="0.2">
      <c r="L664" s="360">
        <v>38298</v>
      </c>
    </row>
    <row r="665" spans="12:12" x14ac:dyDescent="0.2">
      <c r="L665" s="360">
        <v>38299</v>
      </c>
    </row>
    <row r="666" spans="12:12" x14ac:dyDescent="0.2">
      <c r="L666" s="360">
        <v>38300</v>
      </c>
    </row>
    <row r="667" spans="12:12" x14ac:dyDescent="0.2">
      <c r="L667" s="360">
        <v>38301</v>
      </c>
    </row>
    <row r="668" spans="12:12" x14ac:dyDescent="0.2">
      <c r="L668" s="360">
        <v>38302</v>
      </c>
    </row>
    <row r="669" spans="12:12" x14ac:dyDescent="0.2">
      <c r="L669" s="360">
        <v>38303</v>
      </c>
    </row>
    <row r="670" spans="12:12" x14ac:dyDescent="0.2">
      <c r="L670" s="360">
        <v>38304</v>
      </c>
    </row>
    <row r="671" spans="12:12" x14ac:dyDescent="0.2">
      <c r="L671" s="360">
        <v>38305</v>
      </c>
    </row>
    <row r="672" spans="12:12" x14ac:dyDescent="0.2">
      <c r="L672" s="360">
        <v>38306</v>
      </c>
    </row>
    <row r="673" spans="12:12" x14ac:dyDescent="0.2">
      <c r="L673" s="360">
        <v>38307</v>
      </c>
    </row>
    <row r="674" spans="12:12" x14ac:dyDescent="0.2">
      <c r="L674" s="360">
        <v>38308</v>
      </c>
    </row>
    <row r="675" spans="12:12" x14ac:dyDescent="0.2">
      <c r="L675" s="360">
        <v>38309</v>
      </c>
    </row>
    <row r="676" spans="12:12" x14ac:dyDescent="0.2">
      <c r="L676" s="360">
        <v>38310</v>
      </c>
    </row>
    <row r="677" spans="12:12" x14ac:dyDescent="0.2">
      <c r="L677" s="360">
        <v>38311</v>
      </c>
    </row>
    <row r="678" spans="12:12" x14ac:dyDescent="0.2">
      <c r="L678" s="360">
        <v>38312</v>
      </c>
    </row>
    <row r="679" spans="12:12" x14ac:dyDescent="0.2">
      <c r="L679" s="360">
        <v>38313</v>
      </c>
    </row>
    <row r="680" spans="12:12" x14ac:dyDescent="0.2">
      <c r="L680" s="360">
        <v>38314</v>
      </c>
    </row>
    <row r="681" spans="12:12" x14ac:dyDescent="0.2">
      <c r="L681" s="360">
        <v>38315</v>
      </c>
    </row>
    <row r="682" spans="12:12" x14ac:dyDescent="0.2">
      <c r="L682" s="360">
        <v>38316</v>
      </c>
    </row>
    <row r="683" spans="12:12" x14ac:dyDescent="0.2">
      <c r="L683" s="360">
        <v>38317</v>
      </c>
    </row>
    <row r="684" spans="12:12" x14ac:dyDescent="0.2">
      <c r="L684" s="360">
        <v>38318</v>
      </c>
    </row>
    <row r="685" spans="12:12" x14ac:dyDescent="0.2">
      <c r="L685" s="360">
        <v>38319</v>
      </c>
    </row>
    <row r="686" spans="12:12" x14ac:dyDescent="0.2">
      <c r="L686" s="360">
        <v>38320</v>
      </c>
    </row>
    <row r="687" spans="12:12" x14ac:dyDescent="0.2">
      <c r="L687" s="360">
        <v>38321</v>
      </c>
    </row>
    <row r="688" spans="12:12" x14ac:dyDescent="0.2">
      <c r="L688" s="360">
        <v>38322</v>
      </c>
    </row>
    <row r="689" spans="12:12" x14ac:dyDescent="0.2">
      <c r="L689" s="360">
        <v>38323</v>
      </c>
    </row>
    <row r="690" spans="12:12" x14ac:dyDescent="0.2">
      <c r="L690" s="360">
        <v>38324</v>
      </c>
    </row>
    <row r="691" spans="12:12" x14ac:dyDescent="0.2">
      <c r="L691" s="360">
        <v>38325</v>
      </c>
    </row>
    <row r="692" spans="12:12" x14ac:dyDescent="0.2">
      <c r="L692" s="360">
        <v>38326</v>
      </c>
    </row>
    <row r="693" spans="12:12" x14ac:dyDescent="0.2">
      <c r="L693" s="360">
        <v>38327</v>
      </c>
    </row>
    <row r="694" spans="12:12" x14ac:dyDescent="0.2">
      <c r="L694" s="360">
        <v>38328</v>
      </c>
    </row>
    <row r="695" spans="12:12" x14ac:dyDescent="0.2">
      <c r="L695" s="360">
        <v>38329</v>
      </c>
    </row>
    <row r="696" spans="12:12" x14ac:dyDescent="0.2">
      <c r="L696" s="360">
        <v>38330</v>
      </c>
    </row>
    <row r="697" spans="12:12" x14ac:dyDescent="0.2">
      <c r="L697" s="360">
        <v>38331</v>
      </c>
    </row>
    <row r="698" spans="12:12" x14ac:dyDescent="0.2">
      <c r="L698" s="360">
        <v>38332</v>
      </c>
    </row>
    <row r="699" spans="12:12" x14ac:dyDescent="0.2">
      <c r="L699" s="360">
        <v>38333</v>
      </c>
    </row>
    <row r="700" spans="12:12" x14ac:dyDescent="0.2">
      <c r="L700" s="360">
        <v>38334</v>
      </c>
    </row>
    <row r="701" spans="12:12" x14ac:dyDescent="0.2">
      <c r="L701" s="360">
        <v>38335</v>
      </c>
    </row>
    <row r="702" spans="12:12" x14ac:dyDescent="0.2">
      <c r="L702" s="360">
        <v>38336</v>
      </c>
    </row>
    <row r="703" spans="12:12" x14ac:dyDescent="0.2">
      <c r="L703" s="360">
        <v>38337</v>
      </c>
    </row>
    <row r="704" spans="12:12" x14ac:dyDescent="0.2">
      <c r="L704" s="360">
        <v>38338</v>
      </c>
    </row>
    <row r="705" spans="12:12" x14ac:dyDescent="0.2">
      <c r="L705" s="360">
        <v>38339</v>
      </c>
    </row>
    <row r="706" spans="12:12" x14ac:dyDescent="0.2">
      <c r="L706" s="360">
        <v>38340</v>
      </c>
    </row>
    <row r="707" spans="12:12" x14ac:dyDescent="0.2">
      <c r="L707" s="360">
        <v>38341</v>
      </c>
    </row>
    <row r="708" spans="12:12" x14ac:dyDescent="0.2">
      <c r="L708" s="360">
        <v>38342</v>
      </c>
    </row>
    <row r="709" spans="12:12" x14ac:dyDescent="0.2">
      <c r="L709" s="360">
        <v>38343</v>
      </c>
    </row>
    <row r="710" spans="12:12" x14ac:dyDescent="0.2">
      <c r="L710" s="360">
        <v>38344</v>
      </c>
    </row>
    <row r="711" spans="12:12" x14ac:dyDescent="0.2">
      <c r="L711" s="360">
        <v>38345</v>
      </c>
    </row>
    <row r="712" spans="12:12" x14ac:dyDescent="0.2">
      <c r="L712" s="360">
        <v>38346</v>
      </c>
    </row>
    <row r="713" spans="12:12" x14ac:dyDescent="0.2">
      <c r="L713" s="360">
        <v>38347</v>
      </c>
    </row>
    <row r="714" spans="12:12" x14ac:dyDescent="0.2">
      <c r="L714" s="360">
        <v>38348</v>
      </c>
    </row>
    <row r="715" spans="12:12" x14ac:dyDescent="0.2">
      <c r="L715" s="360">
        <v>38349</v>
      </c>
    </row>
    <row r="716" spans="12:12" x14ac:dyDescent="0.2">
      <c r="L716" s="360">
        <v>38350</v>
      </c>
    </row>
    <row r="717" spans="12:12" x14ac:dyDescent="0.2">
      <c r="L717" s="360">
        <v>38351</v>
      </c>
    </row>
    <row r="718" spans="12:12" x14ac:dyDescent="0.2">
      <c r="L718" s="360">
        <v>38352</v>
      </c>
    </row>
    <row r="719" spans="12:12" x14ac:dyDescent="0.2">
      <c r="L719" s="360">
        <v>38353</v>
      </c>
    </row>
    <row r="720" spans="12:12" x14ac:dyDescent="0.2">
      <c r="L720" s="360">
        <v>38354</v>
      </c>
    </row>
    <row r="721" spans="12:12" x14ac:dyDescent="0.2">
      <c r="L721" s="360">
        <v>38355</v>
      </c>
    </row>
    <row r="722" spans="12:12" x14ac:dyDescent="0.2">
      <c r="L722" s="360">
        <v>38356</v>
      </c>
    </row>
    <row r="723" spans="12:12" x14ac:dyDescent="0.2">
      <c r="L723" s="360">
        <v>38357</v>
      </c>
    </row>
    <row r="724" spans="12:12" x14ac:dyDescent="0.2">
      <c r="L724" s="360">
        <v>38358</v>
      </c>
    </row>
    <row r="725" spans="12:12" x14ac:dyDescent="0.2">
      <c r="L725" s="360">
        <v>38359</v>
      </c>
    </row>
    <row r="726" spans="12:12" x14ac:dyDescent="0.2">
      <c r="L726" s="360">
        <v>38360</v>
      </c>
    </row>
    <row r="727" spans="12:12" x14ac:dyDescent="0.2">
      <c r="L727" s="360">
        <v>38361</v>
      </c>
    </row>
    <row r="728" spans="12:12" x14ac:dyDescent="0.2">
      <c r="L728" s="360">
        <v>38362</v>
      </c>
    </row>
    <row r="729" spans="12:12" x14ac:dyDescent="0.2">
      <c r="L729" s="360">
        <v>38363</v>
      </c>
    </row>
    <row r="730" spans="12:12" x14ac:dyDescent="0.2">
      <c r="L730" s="360">
        <v>38364</v>
      </c>
    </row>
    <row r="731" spans="12:12" x14ac:dyDescent="0.2">
      <c r="L731" s="360">
        <v>38365</v>
      </c>
    </row>
    <row r="732" spans="12:12" x14ac:dyDescent="0.2">
      <c r="L732" s="360">
        <v>38366</v>
      </c>
    </row>
    <row r="733" spans="12:12" x14ac:dyDescent="0.2">
      <c r="L733" s="360">
        <v>38367</v>
      </c>
    </row>
    <row r="734" spans="12:12" x14ac:dyDescent="0.2">
      <c r="L734" s="360">
        <v>38368</v>
      </c>
    </row>
    <row r="735" spans="12:12" x14ac:dyDescent="0.2">
      <c r="L735" s="360">
        <v>38369</v>
      </c>
    </row>
    <row r="736" spans="12:12" x14ac:dyDescent="0.2">
      <c r="L736" s="360">
        <v>38370</v>
      </c>
    </row>
    <row r="737" spans="12:12" x14ac:dyDescent="0.2">
      <c r="L737" s="360">
        <v>38371</v>
      </c>
    </row>
    <row r="738" spans="12:12" x14ac:dyDescent="0.2">
      <c r="L738" s="360">
        <v>38372</v>
      </c>
    </row>
    <row r="739" spans="12:12" x14ac:dyDescent="0.2">
      <c r="L739" s="360">
        <v>38373</v>
      </c>
    </row>
    <row r="740" spans="12:12" x14ac:dyDescent="0.2">
      <c r="L740" s="360">
        <v>38374</v>
      </c>
    </row>
    <row r="741" spans="12:12" x14ac:dyDescent="0.2">
      <c r="L741" s="360">
        <v>38375</v>
      </c>
    </row>
    <row r="742" spans="12:12" x14ac:dyDescent="0.2">
      <c r="L742" s="360">
        <v>38376</v>
      </c>
    </row>
    <row r="743" spans="12:12" x14ac:dyDescent="0.2">
      <c r="L743" s="360">
        <v>38377</v>
      </c>
    </row>
    <row r="744" spans="12:12" x14ac:dyDescent="0.2">
      <c r="L744" s="360">
        <v>38378</v>
      </c>
    </row>
    <row r="745" spans="12:12" x14ac:dyDescent="0.2">
      <c r="L745" s="360">
        <v>38379</v>
      </c>
    </row>
    <row r="746" spans="12:12" x14ac:dyDescent="0.2">
      <c r="L746" s="360">
        <v>38380</v>
      </c>
    </row>
    <row r="747" spans="12:12" x14ac:dyDescent="0.2">
      <c r="L747" s="360">
        <v>38381</v>
      </c>
    </row>
    <row r="748" spans="12:12" x14ac:dyDescent="0.2">
      <c r="L748" s="360">
        <v>38382</v>
      </c>
    </row>
    <row r="749" spans="12:12" x14ac:dyDescent="0.2">
      <c r="L749" s="360">
        <v>38383</v>
      </c>
    </row>
    <row r="750" spans="12:12" x14ac:dyDescent="0.2">
      <c r="L750" s="360">
        <v>38384</v>
      </c>
    </row>
    <row r="751" spans="12:12" x14ac:dyDescent="0.2">
      <c r="L751" s="360">
        <v>38385</v>
      </c>
    </row>
    <row r="752" spans="12:12" x14ac:dyDescent="0.2">
      <c r="L752" s="360">
        <v>38386</v>
      </c>
    </row>
    <row r="753" spans="12:12" x14ac:dyDescent="0.2">
      <c r="L753" s="360">
        <v>38387</v>
      </c>
    </row>
    <row r="754" spans="12:12" x14ac:dyDescent="0.2">
      <c r="L754" s="360">
        <v>38388</v>
      </c>
    </row>
    <row r="755" spans="12:12" x14ac:dyDescent="0.2">
      <c r="L755" s="360">
        <v>38389</v>
      </c>
    </row>
    <row r="756" spans="12:12" x14ac:dyDescent="0.2">
      <c r="L756" s="360">
        <v>38390</v>
      </c>
    </row>
    <row r="757" spans="12:12" x14ac:dyDescent="0.2">
      <c r="L757" s="360">
        <v>38391</v>
      </c>
    </row>
    <row r="758" spans="12:12" x14ac:dyDescent="0.2">
      <c r="L758" s="360">
        <v>38392</v>
      </c>
    </row>
    <row r="759" spans="12:12" x14ac:dyDescent="0.2">
      <c r="L759" s="360">
        <v>38393</v>
      </c>
    </row>
    <row r="760" spans="12:12" x14ac:dyDescent="0.2">
      <c r="L760" s="360">
        <v>38394</v>
      </c>
    </row>
    <row r="761" spans="12:12" x14ac:dyDescent="0.2">
      <c r="L761" s="360">
        <v>38395</v>
      </c>
    </row>
    <row r="762" spans="12:12" x14ac:dyDescent="0.2">
      <c r="L762" s="360">
        <v>38396</v>
      </c>
    </row>
    <row r="763" spans="12:12" x14ac:dyDescent="0.2">
      <c r="L763" s="360">
        <v>38397</v>
      </c>
    </row>
    <row r="764" spans="12:12" x14ac:dyDescent="0.2">
      <c r="L764" s="360">
        <v>38398</v>
      </c>
    </row>
    <row r="765" spans="12:12" x14ac:dyDescent="0.2">
      <c r="L765" s="360">
        <v>38399</v>
      </c>
    </row>
    <row r="766" spans="12:12" x14ac:dyDescent="0.2">
      <c r="L766" s="360">
        <v>38400</v>
      </c>
    </row>
    <row r="767" spans="12:12" x14ac:dyDescent="0.2">
      <c r="L767" s="360">
        <v>38401</v>
      </c>
    </row>
    <row r="768" spans="12:12" x14ac:dyDescent="0.2">
      <c r="L768" s="360">
        <v>38402</v>
      </c>
    </row>
    <row r="769" spans="12:12" x14ac:dyDescent="0.2">
      <c r="L769" s="360">
        <v>38403</v>
      </c>
    </row>
    <row r="770" spans="12:12" x14ac:dyDescent="0.2">
      <c r="L770" s="360">
        <v>38404</v>
      </c>
    </row>
    <row r="771" spans="12:12" x14ac:dyDescent="0.2">
      <c r="L771" s="360">
        <v>38405</v>
      </c>
    </row>
    <row r="772" spans="12:12" x14ac:dyDescent="0.2">
      <c r="L772" s="360">
        <v>38406</v>
      </c>
    </row>
    <row r="773" spans="12:12" x14ac:dyDescent="0.2">
      <c r="L773" s="360">
        <v>38407</v>
      </c>
    </row>
    <row r="774" spans="12:12" x14ac:dyDescent="0.2">
      <c r="L774" s="360">
        <v>38408</v>
      </c>
    </row>
    <row r="775" spans="12:12" x14ac:dyDescent="0.2">
      <c r="L775" s="360">
        <v>38409</v>
      </c>
    </row>
    <row r="776" spans="12:12" x14ac:dyDescent="0.2">
      <c r="L776" s="360">
        <v>38410</v>
      </c>
    </row>
    <row r="777" spans="12:12" x14ac:dyDescent="0.2">
      <c r="L777" s="360">
        <v>38411</v>
      </c>
    </row>
    <row r="778" spans="12:12" x14ac:dyDescent="0.2">
      <c r="L778" s="360">
        <v>38412</v>
      </c>
    </row>
    <row r="779" spans="12:12" x14ac:dyDescent="0.2">
      <c r="L779" s="360">
        <v>38413</v>
      </c>
    </row>
    <row r="780" spans="12:12" x14ac:dyDescent="0.2">
      <c r="L780" s="360">
        <v>38414</v>
      </c>
    </row>
    <row r="781" spans="12:12" x14ac:dyDescent="0.2">
      <c r="L781" s="360">
        <v>38415</v>
      </c>
    </row>
    <row r="782" spans="12:12" x14ac:dyDescent="0.2">
      <c r="L782" s="360">
        <v>38416</v>
      </c>
    </row>
    <row r="783" spans="12:12" x14ac:dyDescent="0.2">
      <c r="L783" s="360">
        <v>38417</v>
      </c>
    </row>
    <row r="784" spans="12:12" x14ac:dyDescent="0.2">
      <c r="L784" s="360">
        <v>38418</v>
      </c>
    </row>
    <row r="785" spans="12:12" x14ac:dyDescent="0.2">
      <c r="L785" s="360">
        <v>38419</v>
      </c>
    </row>
    <row r="786" spans="12:12" x14ac:dyDescent="0.2">
      <c r="L786" s="360">
        <v>38420</v>
      </c>
    </row>
    <row r="787" spans="12:12" x14ac:dyDescent="0.2">
      <c r="L787" s="360">
        <v>38421</v>
      </c>
    </row>
    <row r="788" spans="12:12" x14ac:dyDescent="0.2">
      <c r="L788" s="360">
        <v>38422</v>
      </c>
    </row>
    <row r="789" spans="12:12" x14ac:dyDescent="0.2">
      <c r="L789" s="360">
        <v>38423</v>
      </c>
    </row>
    <row r="790" spans="12:12" x14ac:dyDescent="0.2">
      <c r="L790" s="360">
        <v>38424</v>
      </c>
    </row>
    <row r="791" spans="12:12" x14ac:dyDescent="0.2">
      <c r="L791" s="360">
        <v>38425</v>
      </c>
    </row>
    <row r="792" spans="12:12" x14ac:dyDescent="0.2">
      <c r="L792" s="360">
        <v>38426</v>
      </c>
    </row>
    <row r="793" spans="12:12" x14ac:dyDescent="0.2">
      <c r="L793" s="360">
        <v>38427</v>
      </c>
    </row>
    <row r="794" spans="12:12" x14ac:dyDescent="0.2">
      <c r="L794" s="360">
        <v>38428</v>
      </c>
    </row>
    <row r="795" spans="12:12" x14ac:dyDescent="0.2">
      <c r="L795" s="360">
        <v>38429</v>
      </c>
    </row>
    <row r="796" spans="12:12" x14ac:dyDescent="0.2">
      <c r="L796" s="360">
        <v>38430</v>
      </c>
    </row>
    <row r="797" spans="12:12" x14ac:dyDescent="0.2">
      <c r="L797" s="360">
        <v>38431</v>
      </c>
    </row>
    <row r="798" spans="12:12" x14ac:dyDescent="0.2">
      <c r="L798" s="360">
        <v>38432</v>
      </c>
    </row>
    <row r="799" spans="12:12" x14ac:dyDescent="0.2">
      <c r="L799" s="360">
        <v>38433</v>
      </c>
    </row>
    <row r="800" spans="12:12" x14ac:dyDescent="0.2">
      <c r="L800" s="360">
        <v>38434</v>
      </c>
    </row>
    <row r="801" spans="12:12" x14ac:dyDescent="0.2">
      <c r="L801" s="360">
        <v>38435</v>
      </c>
    </row>
    <row r="802" spans="12:12" x14ac:dyDescent="0.2">
      <c r="L802" s="360">
        <v>38436</v>
      </c>
    </row>
    <row r="803" spans="12:12" x14ac:dyDescent="0.2">
      <c r="L803" s="360">
        <v>38437</v>
      </c>
    </row>
    <row r="804" spans="12:12" x14ac:dyDescent="0.2">
      <c r="L804" s="360">
        <v>38438</v>
      </c>
    </row>
    <row r="805" spans="12:12" x14ac:dyDescent="0.2">
      <c r="L805" s="360">
        <v>38439</v>
      </c>
    </row>
    <row r="806" spans="12:12" x14ac:dyDescent="0.2">
      <c r="L806" s="360">
        <v>38440</v>
      </c>
    </row>
    <row r="807" spans="12:12" x14ac:dyDescent="0.2">
      <c r="L807" s="360">
        <v>38441</v>
      </c>
    </row>
    <row r="808" spans="12:12" x14ac:dyDescent="0.2">
      <c r="L808" s="360">
        <v>38442</v>
      </c>
    </row>
    <row r="809" spans="12:12" x14ac:dyDescent="0.2">
      <c r="L809" s="360">
        <v>38443</v>
      </c>
    </row>
    <row r="810" spans="12:12" x14ac:dyDescent="0.2">
      <c r="L810" s="360">
        <v>38444</v>
      </c>
    </row>
    <row r="811" spans="12:12" x14ac:dyDescent="0.2">
      <c r="L811" s="360">
        <v>38445</v>
      </c>
    </row>
    <row r="812" spans="12:12" x14ac:dyDescent="0.2">
      <c r="L812" s="360">
        <v>38446</v>
      </c>
    </row>
    <row r="813" spans="12:12" x14ac:dyDescent="0.2">
      <c r="L813" s="360">
        <v>38447</v>
      </c>
    </row>
    <row r="814" spans="12:12" x14ac:dyDescent="0.2">
      <c r="L814" s="360">
        <v>38448</v>
      </c>
    </row>
    <row r="815" spans="12:12" x14ac:dyDescent="0.2">
      <c r="L815" s="360">
        <v>38449</v>
      </c>
    </row>
    <row r="816" spans="12:12" x14ac:dyDescent="0.2">
      <c r="L816" s="360">
        <v>38450</v>
      </c>
    </row>
    <row r="817" spans="12:12" x14ac:dyDescent="0.2">
      <c r="L817" s="360">
        <v>38451</v>
      </c>
    </row>
    <row r="818" spans="12:12" x14ac:dyDescent="0.2">
      <c r="L818" s="360">
        <v>38452</v>
      </c>
    </row>
    <row r="819" spans="12:12" x14ac:dyDescent="0.2">
      <c r="L819" s="360">
        <v>38453</v>
      </c>
    </row>
    <row r="820" spans="12:12" x14ac:dyDescent="0.2">
      <c r="L820" s="360">
        <v>38454</v>
      </c>
    </row>
    <row r="821" spans="12:12" x14ac:dyDescent="0.2">
      <c r="L821" s="360">
        <v>38455</v>
      </c>
    </row>
    <row r="822" spans="12:12" x14ac:dyDescent="0.2">
      <c r="L822" s="360">
        <v>38456</v>
      </c>
    </row>
    <row r="823" spans="12:12" x14ac:dyDescent="0.2">
      <c r="L823" s="360">
        <v>38457</v>
      </c>
    </row>
    <row r="824" spans="12:12" x14ac:dyDescent="0.2">
      <c r="L824" s="360">
        <v>38458</v>
      </c>
    </row>
    <row r="825" spans="12:12" x14ac:dyDescent="0.2">
      <c r="L825" s="360">
        <v>38459</v>
      </c>
    </row>
    <row r="826" spans="12:12" x14ac:dyDescent="0.2">
      <c r="L826" s="360">
        <v>38460</v>
      </c>
    </row>
    <row r="827" spans="12:12" x14ac:dyDescent="0.2">
      <c r="L827" s="360">
        <v>38461</v>
      </c>
    </row>
    <row r="828" spans="12:12" x14ac:dyDescent="0.2">
      <c r="L828" s="360">
        <v>38462</v>
      </c>
    </row>
    <row r="829" spans="12:12" x14ac:dyDescent="0.2">
      <c r="L829" s="360">
        <v>38463</v>
      </c>
    </row>
    <row r="830" spans="12:12" x14ac:dyDescent="0.2">
      <c r="L830" s="360">
        <v>38464</v>
      </c>
    </row>
    <row r="831" spans="12:12" x14ac:dyDescent="0.2">
      <c r="L831" s="360">
        <v>38465</v>
      </c>
    </row>
    <row r="832" spans="12:12" x14ac:dyDescent="0.2">
      <c r="L832" s="360">
        <v>38466</v>
      </c>
    </row>
    <row r="833" spans="12:12" x14ac:dyDescent="0.2">
      <c r="L833" s="360">
        <v>38467</v>
      </c>
    </row>
    <row r="834" spans="12:12" x14ac:dyDescent="0.2">
      <c r="L834" s="360">
        <v>38468</v>
      </c>
    </row>
    <row r="835" spans="12:12" x14ac:dyDescent="0.2">
      <c r="L835" s="360">
        <v>38469</v>
      </c>
    </row>
    <row r="836" spans="12:12" x14ac:dyDescent="0.2">
      <c r="L836" s="360">
        <v>38470</v>
      </c>
    </row>
    <row r="837" spans="12:12" x14ac:dyDescent="0.2">
      <c r="L837" s="360">
        <v>38471</v>
      </c>
    </row>
    <row r="838" spans="12:12" x14ac:dyDescent="0.2">
      <c r="L838" s="360">
        <v>38472</v>
      </c>
    </row>
    <row r="839" spans="12:12" x14ac:dyDescent="0.2">
      <c r="L839" s="360">
        <v>38473</v>
      </c>
    </row>
    <row r="840" spans="12:12" x14ac:dyDescent="0.2">
      <c r="L840" s="360">
        <v>38474</v>
      </c>
    </row>
    <row r="841" spans="12:12" x14ac:dyDescent="0.2">
      <c r="L841" s="360">
        <v>38475</v>
      </c>
    </row>
    <row r="842" spans="12:12" x14ac:dyDescent="0.2">
      <c r="L842" s="360">
        <v>38476</v>
      </c>
    </row>
    <row r="843" spans="12:12" x14ac:dyDescent="0.2">
      <c r="L843" s="360">
        <v>38477</v>
      </c>
    </row>
    <row r="844" spans="12:12" x14ac:dyDescent="0.2">
      <c r="L844" s="360">
        <v>38478</v>
      </c>
    </row>
    <row r="845" spans="12:12" x14ac:dyDescent="0.2">
      <c r="L845" s="360">
        <v>38479</v>
      </c>
    </row>
    <row r="846" spans="12:12" x14ac:dyDescent="0.2">
      <c r="L846" s="360">
        <v>38480</v>
      </c>
    </row>
    <row r="847" spans="12:12" x14ac:dyDescent="0.2">
      <c r="L847" s="360">
        <v>38481</v>
      </c>
    </row>
    <row r="848" spans="12:12" x14ac:dyDescent="0.2">
      <c r="L848" s="360">
        <v>38482</v>
      </c>
    </row>
    <row r="849" spans="12:12" x14ac:dyDescent="0.2">
      <c r="L849" s="360">
        <v>38483</v>
      </c>
    </row>
    <row r="850" spans="12:12" x14ac:dyDescent="0.2">
      <c r="L850" s="360">
        <v>38484</v>
      </c>
    </row>
    <row r="851" spans="12:12" x14ac:dyDescent="0.2">
      <c r="L851" s="360">
        <v>38485</v>
      </c>
    </row>
    <row r="852" spans="12:12" x14ac:dyDescent="0.2">
      <c r="L852" s="360">
        <v>38486</v>
      </c>
    </row>
    <row r="853" spans="12:12" x14ac:dyDescent="0.2">
      <c r="L853" s="360">
        <v>38487</v>
      </c>
    </row>
    <row r="854" spans="12:12" x14ac:dyDescent="0.2">
      <c r="L854" s="360">
        <v>38488</v>
      </c>
    </row>
    <row r="855" spans="12:12" x14ac:dyDescent="0.2">
      <c r="L855" s="360">
        <v>38489</v>
      </c>
    </row>
    <row r="856" spans="12:12" x14ac:dyDescent="0.2">
      <c r="L856" s="360">
        <v>38490</v>
      </c>
    </row>
    <row r="857" spans="12:12" x14ac:dyDescent="0.2">
      <c r="L857" s="360">
        <v>38491</v>
      </c>
    </row>
    <row r="858" spans="12:12" x14ac:dyDescent="0.2">
      <c r="L858" s="360">
        <v>38492</v>
      </c>
    </row>
    <row r="859" spans="12:12" x14ac:dyDescent="0.2">
      <c r="L859" s="360">
        <v>38493</v>
      </c>
    </row>
    <row r="860" spans="12:12" x14ac:dyDescent="0.2">
      <c r="L860" s="360">
        <v>38494</v>
      </c>
    </row>
    <row r="861" spans="12:12" x14ac:dyDescent="0.2">
      <c r="L861" s="360">
        <v>38495</v>
      </c>
    </row>
    <row r="862" spans="12:12" x14ac:dyDescent="0.2">
      <c r="L862" s="360">
        <v>38496</v>
      </c>
    </row>
    <row r="863" spans="12:12" x14ac:dyDescent="0.2">
      <c r="L863" s="360">
        <v>38497</v>
      </c>
    </row>
    <row r="864" spans="12:12" x14ac:dyDescent="0.2">
      <c r="L864" s="360">
        <v>38498</v>
      </c>
    </row>
    <row r="865" spans="12:12" x14ac:dyDescent="0.2">
      <c r="L865" s="360">
        <v>38499</v>
      </c>
    </row>
    <row r="866" spans="12:12" x14ac:dyDescent="0.2">
      <c r="L866" s="360">
        <v>38500</v>
      </c>
    </row>
    <row r="867" spans="12:12" x14ac:dyDescent="0.2">
      <c r="L867" s="360">
        <v>38501</v>
      </c>
    </row>
    <row r="868" spans="12:12" x14ac:dyDescent="0.2">
      <c r="L868" s="360">
        <v>38502</v>
      </c>
    </row>
    <row r="869" spans="12:12" x14ac:dyDescent="0.2">
      <c r="L869" s="360">
        <v>38503</v>
      </c>
    </row>
    <row r="870" spans="12:12" x14ac:dyDescent="0.2">
      <c r="L870" s="360">
        <v>38504</v>
      </c>
    </row>
    <row r="871" spans="12:12" x14ac:dyDescent="0.2">
      <c r="L871" s="360">
        <v>38505</v>
      </c>
    </row>
    <row r="872" spans="12:12" x14ac:dyDescent="0.2">
      <c r="L872" s="360">
        <v>38506</v>
      </c>
    </row>
    <row r="873" spans="12:12" x14ac:dyDescent="0.2">
      <c r="L873" s="360">
        <v>38507</v>
      </c>
    </row>
    <row r="874" spans="12:12" x14ac:dyDescent="0.2">
      <c r="L874" s="360">
        <v>38508</v>
      </c>
    </row>
    <row r="875" spans="12:12" x14ac:dyDescent="0.2">
      <c r="L875" s="360">
        <v>38509</v>
      </c>
    </row>
    <row r="876" spans="12:12" x14ac:dyDescent="0.2">
      <c r="L876" s="360">
        <v>38510</v>
      </c>
    </row>
    <row r="877" spans="12:12" x14ac:dyDescent="0.2">
      <c r="L877" s="360">
        <v>38511</v>
      </c>
    </row>
    <row r="878" spans="12:12" x14ac:dyDescent="0.2">
      <c r="L878" s="360">
        <v>38512</v>
      </c>
    </row>
    <row r="879" spans="12:12" x14ac:dyDescent="0.2">
      <c r="L879" s="360">
        <v>38513</v>
      </c>
    </row>
    <row r="880" spans="12:12" x14ac:dyDescent="0.2">
      <c r="L880" s="360">
        <v>38514</v>
      </c>
    </row>
    <row r="881" spans="12:12" x14ac:dyDescent="0.2">
      <c r="L881" s="360">
        <v>38515</v>
      </c>
    </row>
    <row r="882" spans="12:12" x14ac:dyDescent="0.2">
      <c r="L882" s="360">
        <v>38516</v>
      </c>
    </row>
    <row r="883" spans="12:12" x14ac:dyDescent="0.2">
      <c r="L883" s="360">
        <v>38517</v>
      </c>
    </row>
    <row r="884" spans="12:12" x14ac:dyDescent="0.2">
      <c r="L884" s="360">
        <v>38518</v>
      </c>
    </row>
    <row r="885" spans="12:12" x14ac:dyDescent="0.2">
      <c r="L885" s="360">
        <v>38519</v>
      </c>
    </row>
    <row r="886" spans="12:12" x14ac:dyDescent="0.2">
      <c r="L886" s="360">
        <v>38520</v>
      </c>
    </row>
    <row r="887" spans="12:12" x14ac:dyDescent="0.2">
      <c r="L887" s="360">
        <v>38521</v>
      </c>
    </row>
    <row r="888" spans="12:12" x14ac:dyDescent="0.2">
      <c r="L888" s="360">
        <v>38522</v>
      </c>
    </row>
    <row r="889" spans="12:12" x14ac:dyDescent="0.2">
      <c r="L889" s="360">
        <v>38523</v>
      </c>
    </row>
    <row r="890" spans="12:12" x14ac:dyDescent="0.2">
      <c r="L890" s="360">
        <v>38524</v>
      </c>
    </row>
    <row r="891" spans="12:12" x14ac:dyDescent="0.2">
      <c r="L891" s="360">
        <v>38525</v>
      </c>
    </row>
    <row r="892" spans="12:12" x14ac:dyDescent="0.2">
      <c r="L892" s="360">
        <v>38526</v>
      </c>
    </row>
    <row r="893" spans="12:12" x14ac:dyDescent="0.2">
      <c r="L893" s="360">
        <v>38527</v>
      </c>
    </row>
    <row r="894" spans="12:12" x14ac:dyDescent="0.2">
      <c r="L894" s="360">
        <v>38528</v>
      </c>
    </row>
    <row r="895" spans="12:12" x14ac:dyDescent="0.2">
      <c r="L895" s="360">
        <v>38529</v>
      </c>
    </row>
    <row r="896" spans="12:12" x14ac:dyDescent="0.2">
      <c r="L896" s="360">
        <v>38530</v>
      </c>
    </row>
    <row r="897" spans="12:12" x14ac:dyDescent="0.2">
      <c r="L897" s="360">
        <v>38531</v>
      </c>
    </row>
    <row r="898" spans="12:12" x14ac:dyDescent="0.2">
      <c r="L898" s="360">
        <v>38532</v>
      </c>
    </row>
    <row r="899" spans="12:12" x14ac:dyDescent="0.2">
      <c r="L899" s="360">
        <v>38533</v>
      </c>
    </row>
    <row r="900" spans="12:12" x14ac:dyDescent="0.2">
      <c r="L900" s="360">
        <v>38534</v>
      </c>
    </row>
    <row r="901" spans="12:12" x14ac:dyDescent="0.2">
      <c r="L901" s="360">
        <v>38535</v>
      </c>
    </row>
    <row r="902" spans="12:12" x14ac:dyDescent="0.2">
      <c r="L902" s="360">
        <v>38536</v>
      </c>
    </row>
    <row r="903" spans="12:12" x14ac:dyDescent="0.2">
      <c r="L903" s="360">
        <v>38537</v>
      </c>
    </row>
    <row r="904" spans="12:12" x14ac:dyDescent="0.2">
      <c r="L904" s="360">
        <v>38538</v>
      </c>
    </row>
    <row r="905" spans="12:12" x14ac:dyDescent="0.2">
      <c r="L905" s="360">
        <v>38539</v>
      </c>
    </row>
    <row r="906" spans="12:12" x14ac:dyDescent="0.2">
      <c r="L906" s="360">
        <v>38540</v>
      </c>
    </row>
    <row r="907" spans="12:12" x14ac:dyDescent="0.2">
      <c r="L907" s="360">
        <v>38541</v>
      </c>
    </row>
    <row r="908" spans="12:12" x14ac:dyDescent="0.2">
      <c r="L908" s="360">
        <v>38542</v>
      </c>
    </row>
    <row r="909" spans="12:12" x14ac:dyDescent="0.2">
      <c r="L909" s="360">
        <v>38543</v>
      </c>
    </row>
    <row r="910" spans="12:12" x14ac:dyDescent="0.2">
      <c r="L910" s="360">
        <v>38544</v>
      </c>
    </row>
    <row r="911" spans="12:12" x14ac:dyDescent="0.2">
      <c r="L911" s="360">
        <v>38545</v>
      </c>
    </row>
    <row r="912" spans="12:12" x14ac:dyDescent="0.2">
      <c r="L912" s="360">
        <v>38546</v>
      </c>
    </row>
    <row r="913" spans="12:12" x14ac:dyDescent="0.2">
      <c r="L913" s="360">
        <v>38547</v>
      </c>
    </row>
    <row r="914" spans="12:12" x14ac:dyDescent="0.2">
      <c r="L914" s="360">
        <v>38548</v>
      </c>
    </row>
    <row r="915" spans="12:12" x14ac:dyDescent="0.2">
      <c r="L915" s="360">
        <v>38549</v>
      </c>
    </row>
    <row r="916" spans="12:12" x14ac:dyDescent="0.2">
      <c r="L916" s="360">
        <v>38550</v>
      </c>
    </row>
    <row r="917" spans="12:12" x14ac:dyDescent="0.2">
      <c r="L917" s="360">
        <v>38551</v>
      </c>
    </row>
    <row r="918" spans="12:12" x14ac:dyDescent="0.2">
      <c r="L918" s="360">
        <v>38552</v>
      </c>
    </row>
    <row r="919" spans="12:12" x14ac:dyDescent="0.2">
      <c r="L919" s="360">
        <v>38553</v>
      </c>
    </row>
    <row r="920" spans="12:12" x14ac:dyDescent="0.2">
      <c r="L920" s="360">
        <v>38554</v>
      </c>
    </row>
    <row r="921" spans="12:12" x14ac:dyDescent="0.2">
      <c r="L921" s="360">
        <v>38555</v>
      </c>
    </row>
    <row r="922" spans="12:12" x14ac:dyDescent="0.2">
      <c r="L922" s="360">
        <v>38556</v>
      </c>
    </row>
    <row r="923" spans="12:12" x14ac:dyDescent="0.2">
      <c r="L923" s="360">
        <v>38557</v>
      </c>
    </row>
    <row r="924" spans="12:12" x14ac:dyDescent="0.2">
      <c r="L924" s="360">
        <v>38558</v>
      </c>
    </row>
    <row r="925" spans="12:12" x14ac:dyDescent="0.2">
      <c r="L925" s="360">
        <v>38559</v>
      </c>
    </row>
    <row r="926" spans="12:12" x14ac:dyDescent="0.2">
      <c r="L926" s="360">
        <v>38560</v>
      </c>
    </row>
    <row r="927" spans="12:12" x14ac:dyDescent="0.2">
      <c r="L927" s="360">
        <v>38561</v>
      </c>
    </row>
    <row r="928" spans="12:12" x14ac:dyDescent="0.2">
      <c r="L928" s="360">
        <v>38562</v>
      </c>
    </row>
    <row r="929" spans="12:12" x14ac:dyDescent="0.2">
      <c r="L929" s="360">
        <v>38563</v>
      </c>
    </row>
    <row r="930" spans="12:12" x14ac:dyDescent="0.2">
      <c r="L930" s="360">
        <v>38564</v>
      </c>
    </row>
    <row r="931" spans="12:12" x14ac:dyDescent="0.2">
      <c r="L931" s="360">
        <v>38565</v>
      </c>
    </row>
    <row r="932" spans="12:12" x14ac:dyDescent="0.2">
      <c r="L932" s="360">
        <v>38566</v>
      </c>
    </row>
    <row r="933" spans="12:12" x14ac:dyDescent="0.2">
      <c r="L933" s="360">
        <v>38567</v>
      </c>
    </row>
    <row r="934" spans="12:12" x14ac:dyDescent="0.2">
      <c r="L934" s="360">
        <v>38568</v>
      </c>
    </row>
    <row r="935" spans="12:12" x14ac:dyDescent="0.2">
      <c r="L935" s="360">
        <v>38569</v>
      </c>
    </row>
    <row r="936" spans="12:12" x14ac:dyDescent="0.2">
      <c r="L936" s="360">
        <v>38570</v>
      </c>
    </row>
    <row r="937" spans="12:12" x14ac:dyDescent="0.2">
      <c r="L937" s="360">
        <v>38571</v>
      </c>
    </row>
    <row r="938" spans="12:12" x14ac:dyDescent="0.2">
      <c r="L938" s="360">
        <v>38572</v>
      </c>
    </row>
    <row r="939" spans="12:12" x14ac:dyDescent="0.2">
      <c r="L939" s="360">
        <v>38573</v>
      </c>
    </row>
    <row r="940" spans="12:12" x14ac:dyDescent="0.2">
      <c r="L940" s="360">
        <v>38574</v>
      </c>
    </row>
    <row r="941" spans="12:12" x14ac:dyDescent="0.2">
      <c r="L941" s="360">
        <v>38575</v>
      </c>
    </row>
    <row r="942" spans="12:12" x14ac:dyDescent="0.2">
      <c r="L942" s="360">
        <v>38576</v>
      </c>
    </row>
    <row r="943" spans="12:12" x14ac:dyDescent="0.2">
      <c r="L943" s="360">
        <v>38577</v>
      </c>
    </row>
    <row r="944" spans="12:12" x14ac:dyDescent="0.2">
      <c r="L944" s="360">
        <v>38578</v>
      </c>
    </row>
    <row r="945" spans="12:12" x14ac:dyDescent="0.2">
      <c r="L945" s="360">
        <v>38579</v>
      </c>
    </row>
    <row r="946" spans="12:12" x14ac:dyDescent="0.2">
      <c r="L946" s="360">
        <v>38580</v>
      </c>
    </row>
    <row r="947" spans="12:12" x14ac:dyDescent="0.2">
      <c r="L947" s="360">
        <v>38581</v>
      </c>
    </row>
    <row r="948" spans="12:12" x14ac:dyDescent="0.2">
      <c r="L948" s="360">
        <v>38582</v>
      </c>
    </row>
    <row r="949" spans="12:12" x14ac:dyDescent="0.2">
      <c r="L949" s="360">
        <v>38583</v>
      </c>
    </row>
    <row r="950" spans="12:12" x14ac:dyDescent="0.2">
      <c r="L950" s="360">
        <v>38584</v>
      </c>
    </row>
    <row r="951" spans="12:12" x14ac:dyDescent="0.2">
      <c r="L951" s="360">
        <v>38585</v>
      </c>
    </row>
    <row r="952" spans="12:12" x14ac:dyDescent="0.2">
      <c r="L952" s="360">
        <v>38586</v>
      </c>
    </row>
    <row r="953" spans="12:12" x14ac:dyDescent="0.2">
      <c r="L953" s="360">
        <v>38587</v>
      </c>
    </row>
    <row r="954" spans="12:12" x14ac:dyDescent="0.2">
      <c r="L954" s="360">
        <v>38588</v>
      </c>
    </row>
    <row r="955" spans="12:12" x14ac:dyDescent="0.2">
      <c r="L955" s="360">
        <v>38589</v>
      </c>
    </row>
    <row r="956" spans="12:12" x14ac:dyDescent="0.2">
      <c r="L956" s="360">
        <v>38590</v>
      </c>
    </row>
    <row r="957" spans="12:12" x14ac:dyDescent="0.2">
      <c r="L957" s="360">
        <v>38591</v>
      </c>
    </row>
    <row r="958" spans="12:12" x14ac:dyDescent="0.2">
      <c r="L958" s="360">
        <v>38592</v>
      </c>
    </row>
    <row r="959" spans="12:12" x14ac:dyDescent="0.2">
      <c r="L959" s="360">
        <v>38593</v>
      </c>
    </row>
    <row r="960" spans="12:12" x14ac:dyDescent="0.2">
      <c r="L960" s="360">
        <v>38594</v>
      </c>
    </row>
    <row r="961" spans="12:12" x14ac:dyDescent="0.2">
      <c r="L961" s="360">
        <v>38595</v>
      </c>
    </row>
    <row r="962" spans="12:12" x14ac:dyDescent="0.2">
      <c r="L962" s="360">
        <v>38596</v>
      </c>
    </row>
    <row r="963" spans="12:12" x14ac:dyDescent="0.2">
      <c r="L963" s="360">
        <v>38597</v>
      </c>
    </row>
    <row r="964" spans="12:12" x14ac:dyDescent="0.2">
      <c r="L964" s="360">
        <v>38598</v>
      </c>
    </row>
    <row r="965" spans="12:12" x14ac:dyDescent="0.2">
      <c r="L965" s="360">
        <v>38599</v>
      </c>
    </row>
    <row r="966" spans="12:12" x14ac:dyDescent="0.2">
      <c r="L966" s="360">
        <v>38600</v>
      </c>
    </row>
    <row r="967" spans="12:12" x14ac:dyDescent="0.2">
      <c r="L967" s="360">
        <v>38601</v>
      </c>
    </row>
    <row r="968" spans="12:12" x14ac:dyDescent="0.2">
      <c r="L968" s="360">
        <v>38602</v>
      </c>
    </row>
    <row r="969" spans="12:12" x14ac:dyDescent="0.2">
      <c r="L969" s="360">
        <v>38603</v>
      </c>
    </row>
    <row r="970" spans="12:12" x14ac:dyDescent="0.2">
      <c r="L970" s="360">
        <v>38604</v>
      </c>
    </row>
    <row r="971" spans="12:12" x14ac:dyDescent="0.2">
      <c r="L971" s="360">
        <v>38605</v>
      </c>
    </row>
    <row r="972" spans="12:12" x14ac:dyDescent="0.2">
      <c r="L972" s="360">
        <v>38606</v>
      </c>
    </row>
    <row r="973" spans="12:12" x14ac:dyDescent="0.2">
      <c r="L973" s="360">
        <v>38607</v>
      </c>
    </row>
    <row r="974" spans="12:12" x14ac:dyDescent="0.2">
      <c r="L974" s="360">
        <v>38608</v>
      </c>
    </row>
    <row r="975" spans="12:12" x14ac:dyDescent="0.2">
      <c r="L975" s="360">
        <v>38609</v>
      </c>
    </row>
    <row r="976" spans="12:12" x14ac:dyDescent="0.2">
      <c r="L976" s="360">
        <v>38610</v>
      </c>
    </row>
    <row r="977" spans="12:12" x14ac:dyDescent="0.2">
      <c r="L977" s="360">
        <v>38611</v>
      </c>
    </row>
    <row r="978" spans="12:12" x14ac:dyDescent="0.2">
      <c r="L978" s="360">
        <v>38612</v>
      </c>
    </row>
    <row r="979" spans="12:12" x14ac:dyDescent="0.2">
      <c r="L979" s="360">
        <v>38613</v>
      </c>
    </row>
    <row r="980" spans="12:12" x14ac:dyDescent="0.2">
      <c r="L980" s="360">
        <v>38614</v>
      </c>
    </row>
    <row r="981" spans="12:12" x14ac:dyDescent="0.2">
      <c r="L981" s="360">
        <v>38615</v>
      </c>
    </row>
    <row r="982" spans="12:12" x14ac:dyDescent="0.2">
      <c r="L982" s="360">
        <v>38616</v>
      </c>
    </row>
    <row r="983" spans="12:12" x14ac:dyDescent="0.2">
      <c r="L983" s="360">
        <v>38617</v>
      </c>
    </row>
    <row r="984" spans="12:12" x14ac:dyDescent="0.2">
      <c r="L984" s="360">
        <v>38618</v>
      </c>
    </row>
    <row r="985" spans="12:12" x14ac:dyDescent="0.2">
      <c r="L985" s="360">
        <v>38619</v>
      </c>
    </row>
    <row r="986" spans="12:12" x14ac:dyDescent="0.2">
      <c r="L986" s="360">
        <v>38620</v>
      </c>
    </row>
    <row r="987" spans="12:12" x14ac:dyDescent="0.2">
      <c r="L987" s="360">
        <v>38621</v>
      </c>
    </row>
    <row r="988" spans="12:12" x14ac:dyDescent="0.2">
      <c r="L988" s="360">
        <v>38622</v>
      </c>
    </row>
    <row r="989" spans="12:12" x14ac:dyDescent="0.2">
      <c r="L989" s="360">
        <v>38623</v>
      </c>
    </row>
    <row r="990" spans="12:12" x14ac:dyDescent="0.2">
      <c r="L990" s="360">
        <v>38624</v>
      </c>
    </row>
    <row r="991" spans="12:12" x14ac:dyDescent="0.2">
      <c r="L991" s="360">
        <v>38625</v>
      </c>
    </row>
    <row r="992" spans="12:12" x14ac:dyDescent="0.2">
      <c r="L992" s="360">
        <v>38626</v>
      </c>
    </row>
    <row r="993" spans="12:12" x14ac:dyDescent="0.2">
      <c r="L993" s="360">
        <v>38627</v>
      </c>
    </row>
    <row r="994" spans="12:12" x14ac:dyDescent="0.2">
      <c r="L994" s="360">
        <v>38628</v>
      </c>
    </row>
    <row r="995" spans="12:12" x14ac:dyDescent="0.2">
      <c r="L995" s="360">
        <v>38629</v>
      </c>
    </row>
    <row r="996" spans="12:12" x14ac:dyDescent="0.2">
      <c r="L996" s="360">
        <v>38630</v>
      </c>
    </row>
    <row r="997" spans="12:12" x14ac:dyDescent="0.2">
      <c r="L997" s="360">
        <v>38631</v>
      </c>
    </row>
    <row r="998" spans="12:12" x14ac:dyDescent="0.2">
      <c r="L998" s="360">
        <v>38632</v>
      </c>
    </row>
    <row r="999" spans="12:12" x14ac:dyDescent="0.2">
      <c r="L999" s="360">
        <v>38633</v>
      </c>
    </row>
    <row r="1000" spans="12:12" x14ac:dyDescent="0.2">
      <c r="L1000" s="360">
        <v>38634</v>
      </c>
    </row>
    <row r="1001" spans="12:12" x14ac:dyDescent="0.2">
      <c r="L1001" s="360">
        <v>38635</v>
      </c>
    </row>
    <row r="1002" spans="12:12" x14ac:dyDescent="0.2">
      <c r="L1002" s="360">
        <v>38636</v>
      </c>
    </row>
    <row r="1003" spans="12:12" x14ac:dyDescent="0.2">
      <c r="L1003" s="360">
        <v>38637</v>
      </c>
    </row>
    <row r="1004" spans="12:12" x14ac:dyDescent="0.2">
      <c r="L1004" s="360">
        <v>38638</v>
      </c>
    </row>
    <row r="1005" spans="12:12" x14ac:dyDescent="0.2">
      <c r="L1005" s="360">
        <v>38639</v>
      </c>
    </row>
    <row r="1006" spans="12:12" x14ac:dyDescent="0.2">
      <c r="L1006" s="360">
        <v>38640</v>
      </c>
    </row>
    <row r="1007" spans="12:12" x14ac:dyDescent="0.2">
      <c r="L1007" s="360">
        <v>38641</v>
      </c>
    </row>
    <row r="1008" spans="12:12" x14ac:dyDescent="0.2">
      <c r="L1008" s="360">
        <v>38642</v>
      </c>
    </row>
    <row r="1009" spans="12:12" x14ac:dyDescent="0.2">
      <c r="L1009" s="360">
        <v>38643</v>
      </c>
    </row>
    <row r="1010" spans="12:12" x14ac:dyDescent="0.2">
      <c r="L1010" s="360">
        <v>38644</v>
      </c>
    </row>
    <row r="1011" spans="12:12" x14ac:dyDescent="0.2">
      <c r="L1011" s="360">
        <v>38645</v>
      </c>
    </row>
    <row r="1012" spans="12:12" x14ac:dyDescent="0.2">
      <c r="L1012" s="360">
        <v>38646</v>
      </c>
    </row>
    <row r="1013" spans="12:12" x14ac:dyDescent="0.2">
      <c r="L1013" s="360">
        <v>38647</v>
      </c>
    </row>
    <row r="1014" spans="12:12" x14ac:dyDescent="0.2">
      <c r="L1014" s="360">
        <v>38648</v>
      </c>
    </row>
    <row r="1015" spans="12:12" x14ac:dyDescent="0.2">
      <c r="L1015" s="360">
        <v>38649</v>
      </c>
    </row>
    <row r="1016" spans="12:12" x14ac:dyDescent="0.2">
      <c r="L1016" s="360">
        <v>38650</v>
      </c>
    </row>
    <row r="1017" spans="12:12" x14ac:dyDescent="0.2">
      <c r="L1017" s="360">
        <v>38651</v>
      </c>
    </row>
    <row r="1018" spans="12:12" x14ac:dyDescent="0.2">
      <c r="L1018" s="360">
        <v>38652</v>
      </c>
    </row>
    <row r="1019" spans="12:12" x14ac:dyDescent="0.2">
      <c r="L1019" s="360">
        <v>38653</v>
      </c>
    </row>
    <row r="1020" spans="12:12" x14ac:dyDescent="0.2">
      <c r="L1020" s="360">
        <v>38654</v>
      </c>
    </row>
    <row r="1021" spans="12:12" x14ac:dyDescent="0.2">
      <c r="L1021" s="360">
        <v>38655</v>
      </c>
    </row>
    <row r="1022" spans="12:12" x14ac:dyDescent="0.2">
      <c r="L1022" s="360">
        <v>38656</v>
      </c>
    </row>
    <row r="1023" spans="12:12" x14ac:dyDescent="0.2">
      <c r="L1023" s="360">
        <v>38657</v>
      </c>
    </row>
    <row r="1024" spans="12:12" x14ac:dyDescent="0.2">
      <c r="L1024" s="360">
        <v>38658</v>
      </c>
    </row>
    <row r="1025" spans="12:12" x14ac:dyDescent="0.2">
      <c r="L1025" s="360">
        <v>38659</v>
      </c>
    </row>
    <row r="1026" spans="12:12" x14ac:dyDescent="0.2">
      <c r="L1026" s="360">
        <v>38660</v>
      </c>
    </row>
    <row r="1027" spans="12:12" x14ac:dyDescent="0.2">
      <c r="L1027" s="360">
        <v>38661</v>
      </c>
    </row>
    <row r="1028" spans="12:12" x14ac:dyDescent="0.2">
      <c r="L1028" s="360">
        <v>38662</v>
      </c>
    </row>
    <row r="1029" spans="12:12" x14ac:dyDescent="0.2">
      <c r="L1029" s="360">
        <v>38663</v>
      </c>
    </row>
    <row r="1030" spans="12:12" x14ac:dyDescent="0.2">
      <c r="L1030" s="360">
        <v>38664</v>
      </c>
    </row>
    <row r="1031" spans="12:12" x14ac:dyDescent="0.2">
      <c r="L1031" s="360">
        <v>38665</v>
      </c>
    </row>
    <row r="1032" spans="12:12" x14ac:dyDescent="0.2">
      <c r="L1032" s="360">
        <v>38666</v>
      </c>
    </row>
    <row r="1033" spans="12:12" x14ac:dyDescent="0.2">
      <c r="L1033" s="360">
        <v>38667</v>
      </c>
    </row>
    <row r="1034" spans="12:12" x14ac:dyDescent="0.2">
      <c r="L1034" s="360">
        <v>38668</v>
      </c>
    </row>
    <row r="1035" spans="12:12" x14ac:dyDescent="0.2">
      <c r="L1035" s="360">
        <v>38669</v>
      </c>
    </row>
    <row r="1036" spans="12:12" x14ac:dyDescent="0.2">
      <c r="L1036" s="360">
        <v>38670</v>
      </c>
    </row>
    <row r="1037" spans="12:12" x14ac:dyDescent="0.2">
      <c r="L1037" s="360">
        <v>38671</v>
      </c>
    </row>
    <row r="1038" spans="12:12" x14ac:dyDescent="0.2">
      <c r="L1038" s="360">
        <v>38672</v>
      </c>
    </row>
    <row r="1039" spans="12:12" x14ac:dyDescent="0.2">
      <c r="L1039" s="360">
        <v>38673</v>
      </c>
    </row>
    <row r="1040" spans="12:12" x14ac:dyDescent="0.2">
      <c r="L1040" s="360">
        <v>38674</v>
      </c>
    </row>
    <row r="1041" spans="12:12" x14ac:dyDescent="0.2">
      <c r="L1041" s="360">
        <v>38675</v>
      </c>
    </row>
    <row r="1042" spans="12:12" x14ac:dyDescent="0.2">
      <c r="L1042" s="360">
        <v>38676</v>
      </c>
    </row>
    <row r="1043" spans="12:12" x14ac:dyDescent="0.2">
      <c r="L1043" s="360">
        <v>38677</v>
      </c>
    </row>
    <row r="1044" spans="12:12" x14ac:dyDescent="0.2">
      <c r="L1044" s="360">
        <v>38678</v>
      </c>
    </row>
    <row r="1045" spans="12:12" x14ac:dyDescent="0.2">
      <c r="L1045" s="360">
        <v>38679</v>
      </c>
    </row>
    <row r="1046" spans="12:12" x14ac:dyDescent="0.2">
      <c r="L1046" s="360">
        <v>38680</v>
      </c>
    </row>
    <row r="1047" spans="12:12" x14ac:dyDescent="0.2">
      <c r="L1047" s="360">
        <v>38681</v>
      </c>
    </row>
    <row r="1048" spans="12:12" x14ac:dyDescent="0.2">
      <c r="L1048" s="360">
        <v>38682</v>
      </c>
    </row>
    <row r="1049" spans="12:12" x14ac:dyDescent="0.2">
      <c r="L1049" s="360">
        <v>38683</v>
      </c>
    </row>
    <row r="1050" spans="12:12" x14ac:dyDescent="0.2">
      <c r="L1050" s="360">
        <v>38684</v>
      </c>
    </row>
    <row r="1051" spans="12:12" x14ac:dyDescent="0.2">
      <c r="L1051" s="360">
        <v>38685</v>
      </c>
    </row>
    <row r="1052" spans="12:12" x14ac:dyDescent="0.2">
      <c r="L1052" s="360">
        <v>38686</v>
      </c>
    </row>
    <row r="1053" spans="12:12" x14ac:dyDescent="0.2">
      <c r="L1053" s="360">
        <v>38687</v>
      </c>
    </row>
    <row r="1054" spans="12:12" x14ac:dyDescent="0.2">
      <c r="L1054" s="360">
        <v>38688</v>
      </c>
    </row>
    <row r="1055" spans="12:12" x14ac:dyDescent="0.2">
      <c r="L1055" s="360">
        <v>38689</v>
      </c>
    </row>
    <row r="1056" spans="12:12" x14ac:dyDescent="0.2">
      <c r="L1056" s="360">
        <v>38690</v>
      </c>
    </row>
    <row r="1057" spans="12:12" x14ac:dyDescent="0.2">
      <c r="L1057" s="360">
        <v>38691</v>
      </c>
    </row>
    <row r="1058" spans="12:12" x14ac:dyDescent="0.2">
      <c r="L1058" s="360">
        <v>38692</v>
      </c>
    </row>
    <row r="1059" spans="12:12" x14ac:dyDescent="0.2">
      <c r="L1059" s="360">
        <v>38693</v>
      </c>
    </row>
    <row r="1060" spans="12:12" x14ac:dyDescent="0.2">
      <c r="L1060" s="360">
        <v>38694</v>
      </c>
    </row>
    <row r="1061" spans="12:12" x14ac:dyDescent="0.2">
      <c r="L1061" s="360">
        <v>38695</v>
      </c>
    </row>
    <row r="1062" spans="12:12" x14ac:dyDescent="0.2">
      <c r="L1062" s="360">
        <v>38696</v>
      </c>
    </row>
    <row r="1063" spans="12:12" x14ac:dyDescent="0.2">
      <c r="L1063" s="360">
        <v>38697</v>
      </c>
    </row>
    <row r="1064" spans="12:12" x14ac:dyDescent="0.2">
      <c r="L1064" s="360">
        <v>38698</v>
      </c>
    </row>
    <row r="1065" spans="12:12" x14ac:dyDescent="0.2">
      <c r="L1065" s="360">
        <v>38699</v>
      </c>
    </row>
    <row r="1066" spans="12:12" x14ac:dyDescent="0.2">
      <c r="L1066" s="360">
        <v>38700</v>
      </c>
    </row>
    <row r="1067" spans="12:12" x14ac:dyDescent="0.2">
      <c r="L1067" s="360">
        <v>38701</v>
      </c>
    </row>
    <row r="1068" spans="12:12" x14ac:dyDescent="0.2">
      <c r="L1068" s="360">
        <v>38702</v>
      </c>
    </row>
    <row r="1069" spans="12:12" x14ac:dyDescent="0.2">
      <c r="L1069" s="360">
        <v>38703</v>
      </c>
    </row>
    <row r="1070" spans="12:12" x14ac:dyDescent="0.2">
      <c r="L1070" s="360">
        <v>38704</v>
      </c>
    </row>
    <row r="1071" spans="12:12" x14ac:dyDescent="0.2">
      <c r="L1071" s="360">
        <v>38705</v>
      </c>
    </row>
    <row r="1072" spans="12:12" x14ac:dyDescent="0.2">
      <c r="L1072" s="360">
        <v>38706</v>
      </c>
    </row>
    <row r="1073" spans="12:12" x14ac:dyDescent="0.2">
      <c r="L1073" s="360">
        <v>38707</v>
      </c>
    </row>
    <row r="1074" spans="12:12" x14ac:dyDescent="0.2">
      <c r="L1074" s="360">
        <v>38708</v>
      </c>
    </row>
    <row r="1075" spans="12:12" x14ac:dyDescent="0.2">
      <c r="L1075" s="360">
        <v>38709</v>
      </c>
    </row>
    <row r="1076" spans="12:12" x14ac:dyDescent="0.2">
      <c r="L1076" s="360">
        <v>38710</v>
      </c>
    </row>
    <row r="1077" spans="12:12" x14ac:dyDescent="0.2">
      <c r="L1077" s="360">
        <v>38711</v>
      </c>
    </row>
    <row r="1078" spans="12:12" x14ac:dyDescent="0.2">
      <c r="L1078" s="360">
        <v>38712</v>
      </c>
    </row>
    <row r="1079" spans="12:12" x14ac:dyDescent="0.2">
      <c r="L1079" s="360">
        <v>38713</v>
      </c>
    </row>
    <row r="1080" spans="12:12" x14ac:dyDescent="0.2">
      <c r="L1080" s="360">
        <v>38714</v>
      </c>
    </row>
    <row r="1081" spans="12:12" x14ac:dyDescent="0.2">
      <c r="L1081" s="360">
        <v>38715</v>
      </c>
    </row>
    <row r="1082" spans="12:12" x14ac:dyDescent="0.2">
      <c r="L1082" s="360">
        <v>38716</v>
      </c>
    </row>
    <row r="1083" spans="12:12" x14ac:dyDescent="0.2">
      <c r="L1083" s="360">
        <v>38717</v>
      </c>
    </row>
    <row r="1084" spans="12:12" x14ac:dyDescent="0.2">
      <c r="L1084" s="360">
        <v>38718</v>
      </c>
    </row>
    <row r="1085" spans="12:12" x14ac:dyDescent="0.2">
      <c r="L1085" s="360">
        <v>38719</v>
      </c>
    </row>
    <row r="1086" spans="12:12" x14ac:dyDescent="0.2">
      <c r="L1086" s="360">
        <v>38720</v>
      </c>
    </row>
    <row r="1087" spans="12:12" x14ac:dyDescent="0.2">
      <c r="L1087" s="360">
        <v>38721</v>
      </c>
    </row>
    <row r="1088" spans="12:12" x14ac:dyDescent="0.2">
      <c r="L1088" s="360">
        <v>38722</v>
      </c>
    </row>
    <row r="1089" spans="12:12" x14ac:dyDescent="0.2">
      <c r="L1089" s="360">
        <v>38723</v>
      </c>
    </row>
    <row r="1090" spans="12:12" x14ac:dyDescent="0.2">
      <c r="L1090" s="360">
        <v>38724</v>
      </c>
    </row>
    <row r="1091" spans="12:12" x14ac:dyDescent="0.2">
      <c r="L1091" s="360">
        <v>38725</v>
      </c>
    </row>
    <row r="1092" spans="12:12" x14ac:dyDescent="0.2">
      <c r="L1092" s="360">
        <v>38726</v>
      </c>
    </row>
    <row r="1093" spans="12:12" x14ac:dyDescent="0.2">
      <c r="L1093" s="360">
        <v>38727</v>
      </c>
    </row>
    <row r="1094" spans="12:12" x14ac:dyDescent="0.2">
      <c r="L1094" s="360">
        <v>38728</v>
      </c>
    </row>
    <row r="1095" spans="12:12" x14ac:dyDescent="0.2">
      <c r="L1095" s="360">
        <v>38729</v>
      </c>
    </row>
    <row r="1096" spans="12:12" x14ac:dyDescent="0.2">
      <c r="L1096" s="360">
        <v>38730</v>
      </c>
    </row>
    <row r="1097" spans="12:12" x14ac:dyDescent="0.2">
      <c r="L1097" s="360">
        <v>38731</v>
      </c>
    </row>
    <row r="1098" spans="12:12" x14ac:dyDescent="0.2">
      <c r="L1098" s="360">
        <v>38732</v>
      </c>
    </row>
    <row r="1099" spans="12:12" x14ac:dyDescent="0.2">
      <c r="L1099" s="360">
        <v>38733</v>
      </c>
    </row>
    <row r="1100" spans="12:12" x14ac:dyDescent="0.2">
      <c r="L1100" s="360">
        <v>38734</v>
      </c>
    </row>
    <row r="1101" spans="12:12" x14ac:dyDescent="0.2">
      <c r="L1101" s="360">
        <v>38735</v>
      </c>
    </row>
    <row r="1102" spans="12:12" x14ac:dyDescent="0.2">
      <c r="L1102" s="360">
        <v>38736</v>
      </c>
    </row>
    <row r="1103" spans="12:12" x14ac:dyDescent="0.2">
      <c r="L1103" s="360">
        <v>38737</v>
      </c>
    </row>
    <row r="1104" spans="12:12" x14ac:dyDescent="0.2">
      <c r="L1104" s="360">
        <v>38738</v>
      </c>
    </row>
    <row r="1105" spans="12:12" x14ac:dyDescent="0.2">
      <c r="L1105" s="360">
        <v>38739</v>
      </c>
    </row>
    <row r="1106" spans="12:12" x14ac:dyDescent="0.2">
      <c r="L1106" s="360">
        <v>38740</v>
      </c>
    </row>
    <row r="1107" spans="12:12" x14ac:dyDescent="0.2">
      <c r="L1107" s="360">
        <v>38741</v>
      </c>
    </row>
    <row r="1108" spans="12:12" x14ac:dyDescent="0.2">
      <c r="L1108" s="360">
        <v>38742</v>
      </c>
    </row>
    <row r="1109" spans="12:12" x14ac:dyDescent="0.2">
      <c r="L1109" s="360">
        <v>38743</v>
      </c>
    </row>
    <row r="1110" spans="12:12" x14ac:dyDescent="0.2">
      <c r="L1110" s="360">
        <v>38744</v>
      </c>
    </row>
    <row r="1111" spans="12:12" x14ac:dyDescent="0.2">
      <c r="L1111" s="360">
        <v>38745</v>
      </c>
    </row>
    <row r="1112" spans="12:12" x14ac:dyDescent="0.2">
      <c r="L1112" s="360">
        <v>38746</v>
      </c>
    </row>
    <row r="1113" spans="12:12" x14ac:dyDescent="0.2">
      <c r="L1113" s="360">
        <v>38747</v>
      </c>
    </row>
    <row r="1114" spans="12:12" x14ac:dyDescent="0.2">
      <c r="L1114" s="360">
        <v>38748</v>
      </c>
    </row>
    <row r="1115" spans="12:12" x14ac:dyDescent="0.2">
      <c r="L1115" s="360">
        <v>38749</v>
      </c>
    </row>
    <row r="1116" spans="12:12" x14ac:dyDescent="0.2">
      <c r="L1116" s="360">
        <v>38750</v>
      </c>
    </row>
    <row r="1117" spans="12:12" x14ac:dyDescent="0.2">
      <c r="L1117" s="360">
        <v>38751</v>
      </c>
    </row>
    <row r="1118" spans="12:12" x14ac:dyDescent="0.2">
      <c r="L1118" s="360">
        <v>38752</v>
      </c>
    </row>
    <row r="1119" spans="12:12" x14ac:dyDescent="0.2">
      <c r="L1119" s="360">
        <v>38753</v>
      </c>
    </row>
    <row r="1120" spans="12:12" x14ac:dyDescent="0.2">
      <c r="L1120" s="360">
        <v>38754</v>
      </c>
    </row>
    <row r="1121" spans="12:12" x14ac:dyDescent="0.2">
      <c r="L1121" s="360">
        <v>38755</v>
      </c>
    </row>
    <row r="1122" spans="12:12" x14ac:dyDescent="0.2">
      <c r="L1122" s="360">
        <v>38756</v>
      </c>
    </row>
    <row r="1123" spans="12:12" x14ac:dyDescent="0.2">
      <c r="L1123" s="360">
        <v>38757</v>
      </c>
    </row>
    <row r="1124" spans="12:12" x14ac:dyDescent="0.2">
      <c r="L1124" s="360">
        <v>38758</v>
      </c>
    </row>
    <row r="1125" spans="12:12" x14ac:dyDescent="0.2">
      <c r="L1125" s="360">
        <v>38759</v>
      </c>
    </row>
    <row r="1126" spans="12:12" x14ac:dyDescent="0.2">
      <c r="L1126" s="360">
        <v>38760</v>
      </c>
    </row>
    <row r="1127" spans="12:12" x14ac:dyDescent="0.2">
      <c r="L1127" s="360">
        <v>38761</v>
      </c>
    </row>
    <row r="1128" spans="12:12" x14ac:dyDescent="0.2">
      <c r="L1128" s="360">
        <v>38762</v>
      </c>
    </row>
    <row r="1129" spans="12:12" x14ac:dyDescent="0.2">
      <c r="L1129" s="360">
        <v>38763</v>
      </c>
    </row>
    <row r="1130" spans="12:12" x14ac:dyDescent="0.2">
      <c r="L1130" s="360">
        <v>38764</v>
      </c>
    </row>
    <row r="1131" spans="12:12" x14ac:dyDescent="0.2">
      <c r="L1131" s="360">
        <v>38765</v>
      </c>
    </row>
    <row r="1132" spans="12:12" x14ac:dyDescent="0.2">
      <c r="L1132" s="360">
        <v>38766</v>
      </c>
    </row>
    <row r="1133" spans="12:12" x14ac:dyDescent="0.2">
      <c r="L1133" s="360">
        <v>38767</v>
      </c>
    </row>
    <row r="1134" spans="12:12" x14ac:dyDescent="0.2">
      <c r="L1134" s="360">
        <v>38768</v>
      </c>
    </row>
    <row r="1135" spans="12:12" x14ac:dyDescent="0.2">
      <c r="L1135" s="360">
        <v>38769</v>
      </c>
    </row>
    <row r="1136" spans="12:12" x14ac:dyDescent="0.2">
      <c r="L1136" s="360">
        <v>38770</v>
      </c>
    </row>
    <row r="1137" spans="12:12" x14ac:dyDescent="0.2">
      <c r="L1137" s="360">
        <v>38771</v>
      </c>
    </row>
    <row r="1138" spans="12:12" x14ac:dyDescent="0.2">
      <c r="L1138" s="360">
        <v>38772</v>
      </c>
    </row>
    <row r="1139" spans="12:12" x14ac:dyDescent="0.2">
      <c r="L1139" s="360">
        <v>38773</v>
      </c>
    </row>
    <row r="1140" spans="12:12" x14ac:dyDescent="0.2">
      <c r="L1140" s="360">
        <v>38774</v>
      </c>
    </row>
    <row r="1141" spans="12:12" x14ac:dyDescent="0.2">
      <c r="L1141" s="360">
        <v>38775</v>
      </c>
    </row>
    <row r="1142" spans="12:12" x14ac:dyDescent="0.2">
      <c r="L1142" s="360">
        <v>38776</v>
      </c>
    </row>
    <row r="1143" spans="12:12" x14ac:dyDescent="0.2">
      <c r="L1143" s="360">
        <v>38777</v>
      </c>
    </row>
    <row r="1144" spans="12:12" x14ac:dyDescent="0.2">
      <c r="L1144" s="360">
        <v>38778</v>
      </c>
    </row>
    <row r="1145" spans="12:12" x14ac:dyDescent="0.2">
      <c r="L1145" s="360">
        <v>38779</v>
      </c>
    </row>
    <row r="1146" spans="12:12" x14ac:dyDescent="0.2">
      <c r="L1146" s="360">
        <v>38780</v>
      </c>
    </row>
    <row r="1147" spans="12:12" x14ac:dyDescent="0.2">
      <c r="L1147" s="360">
        <v>38781</v>
      </c>
    </row>
    <row r="1148" spans="12:12" x14ac:dyDescent="0.2">
      <c r="L1148" s="360">
        <v>38782</v>
      </c>
    </row>
    <row r="1149" spans="12:12" x14ac:dyDescent="0.2">
      <c r="L1149" s="360">
        <v>38783</v>
      </c>
    </row>
    <row r="1150" spans="12:12" x14ac:dyDescent="0.2">
      <c r="L1150" s="360">
        <v>38784</v>
      </c>
    </row>
    <row r="1151" spans="12:12" x14ac:dyDescent="0.2">
      <c r="L1151" s="360">
        <v>38785</v>
      </c>
    </row>
    <row r="1152" spans="12:12" x14ac:dyDescent="0.2">
      <c r="L1152" s="360">
        <v>38786</v>
      </c>
    </row>
    <row r="1153" spans="12:12" x14ac:dyDescent="0.2">
      <c r="L1153" s="360">
        <v>38787</v>
      </c>
    </row>
    <row r="1154" spans="12:12" x14ac:dyDescent="0.2">
      <c r="L1154" s="360">
        <v>38788</v>
      </c>
    </row>
    <row r="1155" spans="12:12" x14ac:dyDescent="0.2">
      <c r="L1155" s="360">
        <v>38789</v>
      </c>
    </row>
    <row r="1156" spans="12:12" x14ac:dyDescent="0.2">
      <c r="L1156" s="360">
        <v>38790</v>
      </c>
    </row>
    <row r="1157" spans="12:12" x14ac:dyDescent="0.2">
      <c r="L1157" s="360">
        <v>38791</v>
      </c>
    </row>
    <row r="1158" spans="12:12" x14ac:dyDescent="0.2">
      <c r="L1158" s="360">
        <v>38792</v>
      </c>
    </row>
    <row r="1159" spans="12:12" x14ac:dyDescent="0.2">
      <c r="L1159" s="360">
        <v>38793</v>
      </c>
    </row>
    <row r="1160" spans="12:12" x14ac:dyDescent="0.2">
      <c r="L1160" s="360">
        <v>38794</v>
      </c>
    </row>
    <row r="1161" spans="12:12" x14ac:dyDescent="0.2">
      <c r="L1161" s="360">
        <v>38795</v>
      </c>
    </row>
    <row r="1162" spans="12:12" x14ac:dyDescent="0.2">
      <c r="L1162" s="360">
        <v>38796</v>
      </c>
    </row>
    <row r="1163" spans="12:12" x14ac:dyDescent="0.2">
      <c r="L1163" s="360">
        <v>38797</v>
      </c>
    </row>
    <row r="1164" spans="12:12" x14ac:dyDescent="0.2">
      <c r="L1164" s="360">
        <v>38798</v>
      </c>
    </row>
    <row r="1165" spans="12:12" x14ac:dyDescent="0.2">
      <c r="L1165" s="360">
        <v>38799</v>
      </c>
    </row>
    <row r="1166" spans="12:12" x14ac:dyDescent="0.2">
      <c r="L1166" s="360">
        <v>38800</v>
      </c>
    </row>
    <row r="1167" spans="12:12" x14ac:dyDescent="0.2">
      <c r="L1167" s="360">
        <v>38801</v>
      </c>
    </row>
    <row r="1168" spans="12:12" x14ac:dyDescent="0.2">
      <c r="L1168" s="360">
        <v>38802</v>
      </c>
    </row>
    <row r="1169" spans="12:12" x14ac:dyDescent="0.2">
      <c r="L1169" s="360">
        <v>38803</v>
      </c>
    </row>
    <row r="1170" spans="12:12" x14ac:dyDescent="0.2">
      <c r="L1170" s="360">
        <v>38804</v>
      </c>
    </row>
    <row r="1171" spans="12:12" x14ac:dyDescent="0.2">
      <c r="L1171" s="360">
        <v>38805</v>
      </c>
    </row>
    <row r="1172" spans="12:12" x14ac:dyDescent="0.2">
      <c r="L1172" s="360">
        <v>38806</v>
      </c>
    </row>
    <row r="1173" spans="12:12" x14ac:dyDescent="0.2">
      <c r="L1173" s="360">
        <v>38807</v>
      </c>
    </row>
    <row r="1174" spans="12:12" x14ac:dyDescent="0.2">
      <c r="L1174" s="360">
        <v>38808</v>
      </c>
    </row>
    <row r="1175" spans="12:12" x14ac:dyDescent="0.2">
      <c r="L1175" s="360">
        <v>38809</v>
      </c>
    </row>
    <row r="1176" spans="12:12" x14ac:dyDescent="0.2">
      <c r="L1176" s="360">
        <v>38810</v>
      </c>
    </row>
    <row r="1177" spans="12:12" x14ac:dyDescent="0.2">
      <c r="L1177" s="360">
        <v>38811</v>
      </c>
    </row>
    <row r="1178" spans="12:12" x14ac:dyDescent="0.2">
      <c r="L1178" s="360">
        <v>38812</v>
      </c>
    </row>
    <row r="1179" spans="12:12" x14ac:dyDescent="0.2">
      <c r="L1179" s="360">
        <v>38813</v>
      </c>
    </row>
    <row r="1180" spans="12:12" x14ac:dyDescent="0.2">
      <c r="L1180" s="360">
        <v>38814</v>
      </c>
    </row>
    <row r="1181" spans="12:12" x14ac:dyDescent="0.2">
      <c r="L1181" s="360">
        <v>38815</v>
      </c>
    </row>
    <row r="1182" spans="12:12" x14ac:dyDescent="0.2">
      <c r="L1182" s="360">
        <v>38816</v>
      </c>
    </row>
    <row r="1183" spans="12:12" x14ac:dyDescent="0.2">
      <c r="L1183" s="360">
        <v>38817</v>
      </c>
    </row>
    <row r="1184" spans="12:12" x14ac:dyDescent="0.2">
      <c r="L1184" s="360">
        <v>38818</v>
      </c>
    </row>
    <row r="1185" spans="12:12" x14ac:dyDescent="0.2">
      <c r="L1185" s="360">
        <v>38819</v>
      </c>
    </row>
    <row r="1186" spans="12:12" x14ac:dyDescent="0.2">
      <c r="L1186" s="360">
        <v>38820</v>
      </c>
    </row>
    <row r="1187" spans="12:12" x14ac:dyDescent="0.2">
      <c r="L1187" s="360">
        <v>38821</v>
      </c>
    </row>
    <row r="1188" spans="12:12" x14ac:dyDescent="0.2">
      <c r="L1188" s="360">
        <v>38822</v>
      </c>
    </row>
    <row r="1189" spans="12:12" x14ac:dyDescent="0.2">
      <c r="L1189" s="360">
        <v>38823</v>
      </c>
    </row>
    <row r="1190" spans="12:12" x14ac:dyDescent="0.2">
      <c r="L1190" s="360">
        <v>38824</v>
      </c>
    </row>
    <row r="1191" spans="12:12" x14ac:dyDescent="0.2">
      <c r="L1191" s="360">
        <v>38825</v>
      </c>
    </row>
    <row r="1192" spans="12:12" x14ac:dyDescent="0.2">
      <c r="L1192" s="360">
        <v>38826</v>
      </c>
    </row>
    <row r="1193" spans="12:12" x14ac:dyDescent="0.2">
      <c r="L1193" s="360">
        <v>38827</v>
      </c>
    </row>
    <row r="1194" spans="12:12" x14ac:dyDescent="0.2">
      <c r="L1194" s="360">
        <v>38828</v>
      </c>
    </row>
    <row r="1195" spans="12:12" x14ac:dyDescent="0.2">
      <c r="L1195" s="360">
        <v>38829</v>
      </c>
    </row>
    <row r="1196" spans="12:12" x14ac:dyDescent="0.2">
      <c r="L1196" s="360">
        <v>38830</v>
      </c>
    </row>
    <row r="1197" spans="12:12" x14ac:dyDescent="0.2">
      <c r="L1197" s="360">
        <v>38831</v>
      </c>
    </row>
    <row r="1198" spans="12:12" x14ac:dyDescent="0.2">
      <c r="L1198" s="360">
        <v>38832</v>
      </c>
    </row>
    <row r="1199" spans="12:12" x14ac:dyDescent="0.2">
      <c r="L1199" s="360">
        <v>38833</v>
      </c>
    </row>
    <row r="1200" spans="12:12" x14ac:dyDescent="0.2">
      <c r="L1200" s="360">
        <v>38834</v>
      </c>
    </row>
    <row r="1201" spans="12:12" x14ac:dyDescent="0.2">
      <c r="L1201" s="360">
        <v>38835</v>
      </c>
    </row>
    <row r="1202" spans="12:12" x14ac:dyDescent="0.2">
      <c r="L1202" s="360">
        <v>38836</v>
      </c>
    </row>
    <row r="1203" spans="12:12" x14ac:dyDescent="0.2">
      <c r="L1203" s="360">
        <v>38837</v>
      </c>
    </row>
    <row r="1204" spans="12:12" x14ac:dyDescent="0.2">
      <c r="L1204" s="360">
        <v>38838</v>
      </c>
    </row>
    <row r="1205" spans="12:12" x14ac:dyDescent="0.2">
      <c r="L1205" s="360">
        <v>38839</v>
      </c>
    </row>
    <row r="1206" spans="12:12" x14ac:dyDescent="0.2">
      <c r="L1206" s="360">
        <v>38840</v>
      </c>
    </row>
    <row r="1207" spans="12:12" x14ac:dyDescent="0.2">
      <c r="L1207" s="360">
        <v>38841</v>
      </c>
    </row>
    <row r="1208" spans="12:12" x14ac:dyDescent="0.2">
      <c r="L1208" s="360">
        <v>38842</v>
      </c>
    </row>
    <row r="1209" spans="12:12" x14ac:dyDescent="0.2">
      <c r="L1209" s="360">
        <v>38843</v>
      </c>
    </row>
    <row r="1210" spans="12:12" x14ac:dyDescent="0.2">
      <c r="L1210" s="360">
        <v>38844</v>
      </c>
    </row>
    <row r="1211" spans="12:12" x14ac:dyDescent="0.2">
      <c r="L1211" s="360">
        <v>38845</v>
      </c>
    </row>
    <row r="1212" spans="12:12" x14ac:dyDescent="0.2">
      <c r="L1212" s="360">
        <v>38846</v>
      </c>
    </row>
    <row r="1213" spans="12:12" x14ac:dyDescent="0.2">
      <c r="L1213" s="360">
        <v>38847</v>
      </c>
    </row>
    <row r="1214" spans="12:12" x14ac:dyDescent="0.2">
      <c r="L1214" s="360">
        <v>38848</v>
      </c>
    </row>
    <row r="1215" spans="12:12" x14ac:dyDescent="0.2">
      <c r="L1215" s="360">
        <v>38849</v>
      </c>
    </row>
    <row r="1216" spans="12:12" x14ac:dyDescent="0.2">
      <c r="L1216" s="360">
        <v>38850</v>
      </c>
    </row>
    <row r="1217" spans="12:12" x14ac:dyDescent="0.2">
      <c r="L1217" s="360">
        <v>38851</v>
      </c>
    </row>
    <row r="1218" spans="12:12" x14ac:dyDescent="0.2">
      <c r="L1218" s="360">
        <v>38852</v>
      </c>
    </row>
    <row r="1219" spans="12:12" x14ac:dyDescent="0.2">
      <c r="L1219" s="360">
        <v>38853</v>
      </c>
    </row>
    <row r="1220" spans="12:12" x14ac:dyDescent="0.2">
      <c r="L1220" s="360">
        <v>38854</v>
      </c>
    </row>
    <row r="1221" spans="12:12" x14ac:dyDescent="0.2">
      <c r="L1221" s="360">
        <v>38855</v>
      </c>
    </row>
    <row r="1222" spans="12:12" x14ac:dyDescent="0.2">
      <c r="L1222" s="360">
        <v>38856</v>
      </c>
    </row>
    <row r="1223" spans="12:12" x14ac:dyDescent="0.2">
      <c r="L1223" s="360">
        <v>38857</v>
      </c>
    </row>
    <row r="1224" spans="12:12" x14ac:dyDescent="0.2">
      <c r="L1224" s="360">
        <v>38858</v>
      </c>
    </row>
    <row r="1225" spans="12:12" x14ac:dyDescent="0.2">
      <c r="L1225" s="360">
        <v>38859</v>
      </c>
    </row>
    <row r="1226" spans="12:12" x14ac:dyDescent="0.2">
      <c r="L1226" s="360">
        <v>38860</v>
      </c>
    </row>
    <row r="1227" spans="12:12" x14ac:dyDescent="0.2">
      <c r="L1227" s="360">
        <v>38861</v>
      </c>
    </row>
    <row r="1228" spans="12:12" x14ac:dyDescent="0.2">
      <c r="L1228" s="360">
        <v>38862</v>
      </c>
    </row>
    <row r="1229" spans="12:12" x14ac:dyDescent="0.2">
      <c r="L1229" s="360">
        <v>38863</v>
      </c>
    </row>
    <row r="1230" spans="12:12" x14ac:dyDescent="0.2">
      <c r="L1230" s="360">
        <v>38864</v>
      </c>
    </row>
    <row r="1231" spans="12:12" x14ac:dyDescent="0.2">
      <c r="L1231" s="360">
        <v>38865</v>
      </c>
    </row>
    <row r="1232" spans="12:12" x14ac:dyDescent="0.2">
      <c r="L1232" s="360">
        <v>38866</v>
      </c>
    </row>
    <row r="1233" spans="12:12" x14ac:dyDescent="0.2">
      <c r="L1233" s="360">
        <v>38867</v>
      </c>
    </row>
    <row r="1234" spans="12:12" x14ac:dyDescent="0.2">
      <c r="L1234" s="360">
        <v>38868</v>
      </c>
    </row>
    <row r="1235" spans="12:12" x14ac:dyDescent="0.2">
      <c r="L1235" s="360">
        <v>38869</v>
      </c>
    </row>
    <row r="1236" spans="12:12" x14ac:dyDescent="0.2">
      <c r="L1236" s="360">
        <v>38870</v>
      </c>
    </row>
    <row r="1237" spans="12:12" x14ac:dyDescent="0.2">
      <c r="L1237" s="360">
        <v>38871</v>
      </c>
    </row>
    <row r="1238" spans="12:12" x14ac:dyDescent="0.2">
      <c r="L1238" s="360">
        <v>38872</v>
      </c>
    </row>
    <row r="1239" spans="12:12" x14ac:dyDescent="0.2">
      <c r="L1239" s="360">
        <v>38873</v>
      </c>
    </row>
    <row r="1240" spans="12:12" x14ac:dyDescent="0.2">
      <c r="L1240" s="360">
        <v>38874</v>
      </c>
    </row>
    <row r="1241" spans="12:12" x14ac:dyDescent="0.2">
      <c r="L1241" s="360">
        <v>38875</v>
      </c>
    </row>
    <row r="1242" spans="12:12" x14ac:dyDescent="0.2">
      <c r="L1242" s="360">
        <v>38876</v>
      </c>
    </row>
    <row r="1243" spans="12:12" x14ac:dyDescent="0.2">
      <c r="L1243" s="360">
        <v>38877</v>
      </c>
    </row>
    <row r="1244" spans="12:12" x14ac:dyDescent="0.2">
      <c r="L1244" s="360">
        <v>38878</v>
      </c>
    </row>
    <row r="1245" spans="12:12" x14ac:dyDescent="0.2">
      <c r="L1245" s="360">
        <v>38879</v>
      </c>
    </row>
    <row r="1246" spans="12:12" x14ac:dyDescent="0.2">
      <c r="L1246" s="360">
        <v>38880</v>
      </c>
    </row>
    <row r="1247" spans="12:12" x14ac:dyDescent="0.2">
      <c r="L1247" s="360">
        <v>38881</v>
      </c>
    </row>
    <row r="1248" spans="12:12" x14ac:dyDescent="0.2">
      <c r="L1248" s="360">
        <v>38882</v>
      </c>
    </row>
    <row r="1249" spans="12:12" x14ac:dyDescent="0.2">
      <c r="L1249" s="360">
        <v>38883</v>
      </c>
    </row>
    <row r="1250" spans="12:12" x14ac:dyDescent="0.2">
      <c r="L1250" s="360">
        <v>38884</v>
      </c>
    </row>
    <row r="1251" spans="12:12" x14ac:dyDescent="0.2">
      <c r="L1251" s="360">
        <v>38885</v>
      </c>
    </row>
    <row r="1252" spans="12:12" x14ac:dyDescent="0.2">
      <c r="L1252" s="360">
        <v>38886</v>
      </c>
    </row>
    <row r="1253" spans="12:12" x14ac:dyDescent="0.2">
      <c r="L1253" s="360">
        <v>38887</v>
      </c>
    </row>
    <row r="1254" spans="12:12" x14ac:dyDescent="0.2">
      <c r="L1254" s="360">
        <v>38888</v>
      </c>
    </row>
    <row r="1255" spans="12:12" x14ac:dyDescent="0.2">
      <c r="L1255" s="360">
        <v>38889</v>
      </c>
    </row>
    <row r="1256" spans="12:12" x14ac:dyDescent="0.2">
      <c r="L1256" s="360">
        <v>38890</v>
      </c>
    </row>
    <row r="1257" spans="12:12" x14ac:dyDescent="0.2">
      <c r="L1257" s="360">
        <v>38891</v>
      </c>
    </row>
    <row r="1258" spans="12:12" x14ac:dyDescent="0.2">
      <c r="L1258" s="360">
        <v>38892</v>
      </c>
    </row>
    <row r="1259" spans="12:12" x14ac:dyDescent="0.2">
      <c r="L1259" s="360">
        <v>38893</v>
      </c>
    </row>
    <row r="1260" spans="12:12" x14ac:dyDescent="0.2">
      <c r="L1260" s="360">
        <v>38894</v>
      </c>
    </row>
    <row r="1261" spans="12:12" x14ac:dyDescent="0.2">
      <c r="L1261" s="360">
        <v>38895</v>
      </c>
    </row>
    <row r="1262" spans="12:12" x14ac:dyDescent="0.2">
      <c r="L1262" s="360">
        <v>38896</v>
      </c>
    </row>
    <row r="1263" spans="12:12" x14ac:dyDescent="0.2">
      <c r="L1263" s="360">
        <v>38897</v>
      </c>
    </row>
    <row r="1264" spans="12:12" x14ac:dyDescent="0.2">
      <c r="L1264" s="360">
        <v>38898</v>
      </c>
    </row>
    <row r="1265" spans="12:12" x14ac:dyDescent="0.2">
      <c r="L1265" s="360">
        <v>38899</v>
      </c>
    </row>
    <row r="1266" spans="12:12" x14ac:dyDescent="0.2">
      <c r="L1266" s="360">
        <v>38900</v>
      </c>
    </row>
    <row r="1267" spans="12:12" x14ac:dyDescent="0.2">
      <c r="L1267" s="360">
        <v>38901</v>
      </c>
    </row>
    <row r="1268" spans="12:12" x14ac:dyDescent="0.2">
      <c r="L1268" s="360">
        <v>38902</v>
      </c>
    </row>
    <row r="1269" spans="12:12" x14ac:dyDescent="0.2">
      <c r="L1269" s="360">
        <v>38903</v>
      </c>
    </row>
    <row r="1270" spans="12:12" x14ac:dyDescent="0.2">
      <c r="L1270" s="360">
        <v>38904</v>
      </c>
    </row>
    <row r="1271" spans="12:12" x14ac:dyDescent="0.2">
      <c r="L1271" s="360">
        <v>38905</v>
      </c>
    </row>
    <row r="1272" spans="12:12" x14ac:dyDescent="0.2">
      <c r="L1272" s="360">
        <v>38906</v>
      </c>
    </row>
    <row r="1273" spans="12:12" x14ac:dyDescent="0.2">
      <c r="L1273" s="360">
        <v>38907</v>
      </c>
    </row>
    <row r="1274" spans="12:12" x14ac:dyDescent="0.2">
      <c r="L1274" s="360">
        <v>38908</v>
      </c>
    </row>
    <row r="1275" spans="12:12" x14ac:dyDescent="0.2">
      <c r="L1275" s="360">
        <v>38909</v>
      </c>
    </row>
    <row r="1276" spans="12:12" x14ac:dyDescent="0.2">
      <c r="L1276" s="360">
        <v>38910</v>
      </c>
    </row>
    <row r="1277" spans="12:12" x14ac:dyDescent="0.2">
      <c r="L1277" s="360">
        <v>38911</v>
      </c>
    </row>
    <row r="1278" spans="12:12" x14ac:dyDescent="0.2">
      <c r="L1278" s="360">
        <v>38912</v>
      </c>
    </row>
    <row r="1279" spans="12:12" x14ac:dyDescent="0.2">
      <c r="L1279" s="360">
        <v>38913</v>
      </c>
    </row>
    <row r="1280" spans="12:12" x14ac:dyDescent="0.2">
      <c r="L1280" s="360">
        <v>38914</v>
      </c>
    </row>
    <row r="1281" spans="12:12" x14ac:dyDescent="0.2">
      <c r="L1281" s="360">
        <v>38915</v>
      </c>
    </row>
    <row r="1282" spans="12:12" x14ac:dyDescent="0.2">
      <c r="L1282" s="360">
        <v>38916</v>
      </c>
    </row>
    <row r="1283" spans="12:12" x14ac:dyDescent="0.2">
      <c r="L1283" s="360">
        <v>38917</v>
      </c>
    </row>
    <row r="1284" spans="12:12" x14ac:dyDescent="0.2">
      <c r="L1284" s="360">
        <v>38918</v>
      </c>
    </row>
    <row r="1285" spans="12:12" x14ac:dyDescent="0.2">
      <c r="L1285" s="360">
        <v>38919</v>
      </c>
    </row>
    <row r="1286" spans="12:12" x14ac:dyDescent="0.2">
      <c r="L1286" s="360">
        <v>38920</v>
      </c>
    </row>
    <row r="1287" spans="12:12" x14ac:dyDescent="0.2">
      <c r="L1287" s="360">
        <v>38921</v>
      </c>
    </row>
    <row r="1288" spans="12:12" x14ac:dyDescent="0.2">
      <c r="L1288" s="360">
        <v>38922</v>
      </c>
    </row>
    <row r="1289" spans="12:12" x14ac:dyDescent="0.2">
      <c r="L1289" s="360">
        <v>38923</v>
      </c>
    </row>
    <row r="1290" spans="12:12" x14ac:dyDescent="0.2">
      <c r="L1290" s="360">
        <v>38924</v>
      </c>
    </row>
    <row r="1291" spans="12:12" x14ac:dyDescent="0.2">
      <c r="L1291" s="360">
        <v>38925</v>
      </c>
    </row>
    <row r="1292" spans="12:12" x14ac:dyDescent="0.2">
      <c r="L1292" s="360">
        <v>38926</v>
      </c>
    </row>
    <row r="1293" spans="12:12" x14ac:dyDescent="0.2">
      <c r="L1293" s="360">
        <v>38927</v>
      </c>
    </row>
    <row r="1294" spans="12:12" x14ac:dyDescent="0.2">
      <c r="L1294" s="360">
        <v>38928</v>
      </c>
    </row>
    <row r="1295" spans="12:12" x14ac:dyDescent="0.2">
      <c r="L1295" s="360">
        <v>38929</v>
      </c>
    </row>
    <row r="1296" spans="12:12" x14ac:dyDescent="0.2">
      <c r="L1296" s="360">
        <v>38930</v>
      </c>
    </row>
    <row r="1297" spans="12:12" x14ac:dyDescent="0.2">
      <c r="L1297" s="360">
        <v>38931</v>
      </c>
    </row>
    <row r="1298" spans="12:12" x14ac:dyDescent="0.2">
      <c r="L1298" s="360">
        <v>38932</v>
      </c>
    </row>
    <row r="1299" spans="12:12" x14ac:dyDescent="0.2">
      <c r="L1299" s="360">
        <v>38933</v>
      </c>
    </row>
    <row r="1300" spans="12:12" x14ac:dyDescent="0.2">
      <c r="L1300" s="360">
        <v>38934</v>
      </c>
    </row>
    <row r="1301" spans="12:12" x14ac:dyDescent="0.2">
      <c r="L1301" s="360">
        <v>38935</v>
      </c>
    </row>
    <row r="1302" spans="12:12" x14ac:dyDescent="0.2">
      <c r="L1302" s="360">
        <v>38936</v>
      </c>
    </row>
    <row r="1303" spans="12:12" x14ac:dyDescent="0.2">
      <c r="L1303" s="360">
        <v>38937</v>
      </c>
    </row>
    <row r="1304" spans="12:12" x14ac:dyDescent="0.2">
      <c r="L1304" s="360">
        <v>38938</v>
      </c>
    </row>
    <row r="1305" spans="12:12" x14ac:dyDescent="0.2">
      <c r="L1305" s="360">
        <v>38939</v>
      </c>
    </row>
    <row r="1306" spans="12:12" x14ac:dyDescent="0.2">
      <c r="L1306" s="360">
        <v>38940</v>
      </c>
    </row>
    <row r="1307" spans="12:12" x14ac:dyDescent="0.2">
      <c r="L1307" s="360">
        <v>38941</v>
      </c>
    </row>
    <row r="1308" spans="12:12" x14ac:dyDescent="0.2">
      <c r="L1308" s="360">
        <v>38942</v>
      </c>
    </row>
    <row r="1309" spans="12:12" x14ac:dyDescent="0.2">
      <c r="L1309" s="360">
        <v>38943</v>
      </c>
    </row>
    <row r="1310" spans="12:12" x14ac:dyDescent="0.2">
      <c r="L1310" s="360">
        <v>38944</v>
      </c>
    </row>
    <row r="1311" spans="12:12" x14ac:dyDescent="0.2">
      <c r="L1311" s="360">
        <v>38945</v>
      </c>
    </row>
    <row r="1312" spans="12:12" x14ac:dyDescent="0.2">
      <c r="L1312" s="360">
        <v>38946</v>
      </c>
    </row>
    <row r="1313" spans="12:12" x14ac:dyDescent="0.2">
      <c r="L1313" s="360">
        <v>38947</v>
      </c>
    </row>
    <row r="1314" spans="12:12" x14ac:dyDescent="0.2">
      <c r="L1314" s="360">
        <v>38948</v>
      </c>
    </row>
    <row r="1315" spans="12:12" x14ac:dyDescent="0.2">
      <c r="L1315" s="360">
        <v>38949</v>
      </c>
    </row>
    <row r="1316" spans="12:12" x14ac:dyDescent="0.2">
      <c r="L1316" s="360">
        <v>38950</v>
      </c>
    </row>
    <row r="1317" spans="12:12" x14ac:dyDescent="0.2">
      <c r="L1317" s="360">
        <v>38951</v>
      </c>
    </row>
    <row r="1318" spans="12:12" x14ac:dyDescent="0.2">
      <c r="L1318" s="360">
        <v>38952</v>
      </c>
    </row>
    <row r="1319" spans="12:12" x14ac:dyDescent="0.2">
      <c r="L1319" s="360">
        <v>38953</v>
      </c>
    </row>
    <row r="1320" spans="12:12" x14ac:dyDescent="0.2">
      <c r="L1320" s="360">
        <v>38954</v>
      </c>
    </row>
    <row r="1321" spans="12:12" x14ac:dyDescent="0.2">
      <c r="L1321" s="360">
        <v>38955</v>
      </c>
    </row>
    <row r="1322" spans="12:12" x14ac:dyDescent="0.2">
      <c r="L1322" s="360">
        <v>38956</v>
      </c>
    </row>
    <row r="1323" spans="12:12" x14ac:dyDescent="0.2">
      <c r="L1323" s="360">
        <v>38957</v>
      </c>
    </row>
    <row r="1324" spans="12:12" x14ac:dyDescent="0.2">
      <c r="L1324" s="360">
        <v>38958</v>
      </c>
    </row>
    <row r="1325" spans="12:12" x14ac:dyDescent="0.2">
      <c r="L1325" s="360">
        <v>38959</v>
      </c>
    </row>
    <row r="1326" spans="12:12" x14ac:dyDescent="0.2">
      <c r="L1326" s="360">
        <v>38960</v>
      </c>
    </row>
    <row r="1327" spans="12:12" x14ac:dyDescent="0.2">
      <c r="L1327" s="360">
        <v>38961</v>
      </c>
    </row>
    <row r="1328" spans="12:12" x14ac:dyDescent="0.2">
      <c r="L1328" s="360">
        <v>38962</v>
      </c>
    </row>
    <row r="1329" spans="12:12" x14ac:dyDescent="0.2">
      <c r="L1329" s="360">
        <v>38963</v>
      </c>
    </row>
    <row r="1330" spans="12:12" x14ac:dyDescent="0.2">
      <c r="L1330" s="360">
        <v>38964</v>
      </c>
    </row>
    <row r="1331" spans="12:12" x14ac:dyDescent="0.2">
      <c r="L1331" s="360">
        <v>38965</v>
      </c>
    </row>
    <row r="1332" spans="12:12" x14ac:dyDescent="0.2">
      <c r="L1332" s="360">
        <v>38966</v>
      </c>
    </row>
    <row r="1333" spans="12:12" x14ac:dyDescent="0.2">
      <c r="L1333" s="360">
        <v>38967</v>
      </c>
    </row>
    <row r="1334" spans="12:12" x14ac:dyDescent="0.2">
      <c r="L1334" s="360">
        <v>38968</v>
      </c>
    </row>
    <row r="1335" spans="12:12" x14ac:dyDescent="0.2">
      <c r="L1335" s="360">
        <v>38969</v>
      </c>
    </row>
    <row r="1336" spans="12:12" x14ac:dyDescent="0.2">
      <c r="L1336" s="360">
        <v>38970</v>
      </c>
    </row>
    <row r="1337" spans="12:12" x14ac:dyDescent="0.2">
      <c r="L1337" s="360">
        <v>38971</v>
      </c>
    </row>
    <row r="1338" spans="12:12" x14ac:dyDescent="0.2">
      <c r="L1338" s="360">
        <v>38972</v>
      </c>
    </row>
    <row r="1339" spans="12:12" x14ac:dyDescent="0.2">
      <c r="L1339" s="360">
        <v>38973</v>
      </c>
    </row>
    <row r="1340" spans="12:12" x14ac:dyDescent="0.2">
      <c r="L1340" s="360">
        <v>38974</v>
      </c>
    </row>
    <row r="1341" spans="12:12" x14ac:dyDescent="0.2">
      <c r="L1341" s="360">
        <v>38975</v>
      </c>
    </row>
    <row r="1342" spans="12:12" x14ac:dyDescent="0.2">
      <c r="L1342" s="360">
        <v>38976</v>
      </c>
    </row>
    <row r="1343" spans="12:12" x14ac:dyDescent="0.2">
      <c r="L1343" s="360">
        <v>38977</v>
      </c>
    </row>
    <row r="1344" spans="12:12" x14ac:dyDescent="0.2">
      <c r="L1344" s="360">
        <v>38978</v>
      </c>
    </row>
    <row r="1345" spans="12:12" x14ac:dyDescent="0.2">
      <c r="L1345" s="360">
        <v>38979</v>
      </c>
    </row>
    <row r="1346" spans="12:12" x14ac:dyDescent="0.2">
      <c r="L1346" s="360">
        <v>38980</v>
      </c>
    </row>
    <row r="1347" spans="12:12" x14ac:dyDescent="0.2">
      <c r="L1347" s="360">
        <v>38981</v>
      </c>
    </row>
    <row r="1348" spans="12:12" x14ac:dyDescent="0.2">
      <c r="L1348" s="360">
        <v>38982</v>
      </c>
    </row>
    <row r="1349" spans="12:12" x14ac:dyDescent="0.2">
      <c r="L1349" s="360">
        <v>38983</v>
      </c>
    </row>
    <row r="1350" spans="12:12" x14ac:dyDescent="0.2">
      <c r="L1350" s="360">
        <v>38984</v>
      </c>
    </row>
    <row r="1351" spans="12:12" x14ac:dyDescent="0.2">
      <c r="L1351" s="360">
        <v>38985</v>
      </c>
    </row>
    <row r="1352" spans="12:12" x14ac:dyDescent="0.2">
      <c r="L1352" s="360">
        <v>38986</v>
      </c>
    </row>
    <row r="1353" spans="12:12" x14ac:dyDescent="0.2">
      <c r="L1353" s="360">
        <v>38987</v>
      </c>
    </row>
    <row r="1354" spans="12:12" x14ac:dyDescent="0.2">
      <c r="L1354" s="360">
        <v>38988</v>
      </c>
    </row>
    <row r="1355" spans="12:12" x14ac:dyDescent="0.2">
      <c r="L1355" s="360">
        <v>38989</v>
      </c>
    </row>
    <row r="1356" spans="12:12" x14ac:dyDescent="0.2">
      <c r="L1356" s="360">
        <v>38990</v>
      </c>
    </row>
    <row r="1357" spans="12:12" x14ac:dyDescent="0.2">
      <c r="L1357" s="360">
        <v>38991</v>
      </c>
    </row>
    <row r="1358" spans="12:12" x14ac:dyDescent="0.2">
      <c r="L1358" s="360">
        <v>38992</v>
      </c>
    </row>
    <row r="1359" spans="12:12" x14ac:dyDescent="0.2">
      <c r="L1359" s="360">
        <v>38993</v>
      </c>
    </row>
    <row r="1360" spans="12:12" x14ac:dyDescent="0.2">
      <c r="L1360" s="360">
        <v>38994</v>
      </c>
    </row>
    <row r="1361" spans="12:12" x14ac:dyDescent="0.2">
      <c r="L1361" s="360">
        <v>38995</v>
      </c>
    </row>
    <row r="1362" spans="12:12" x14ac:dyDescent="0.2">
      <c r="L1362" s="360">
        <v>38996</v>
      </c>
    </row>
    <row r="1363" spans="12:12" x14ac:dyDescent="0.2">
      <c r="L1363" s="360">
        <v>38997</v>
      </c>
    </row>
    <row r="1364" spans="12:12" x14ac:dyDescent="0.2">
      <c r="L1364" s="360">
        <v>38998</v>
      </c>
    </row>
    <row r="1365" spans="12:12" x14ac:dyDescent="0.2">
      <c r="L1365" s="360">
        <v>38999</v>
      </c>
    </row>
    <row r="1366" spans="12:12" x14ac:dyDescent="0.2">
      <c r="L1366" s="360">
        <v>39000</v>
      </c>
    </row>
    <row r="1367" spans="12:12" x14ac:dyDescent="0.2">
      <c r="L1367" s="360">
        <v>39001</v>
      </c>
    </row>
    <row r="1368" spans="12:12" x14ac:dyDescent="0.2">
      <c r="L1368" s="360">
        <v>39002</v>
      </c>
    </row>
    <row r="1369" spans="12:12" x14ac:dyDescent="0.2">
      <c r="L1369" s="360">
        <v>39003</v>
      </c>
    </row>
    <row r="1370" spans="12:12" x14ac:dyDescent="0.2">
      <c r="L1370" s="360">
        <v>39004</v>
      </c>
    </row>
    <row r="1371" spans="12:12" x14ac:dyDescent="0.2">
      <c r="L1371" s="360">
        <v>39005</v>
      </c>
    </row>
    <row r="1372" spans="12:12" x14ac:dyDescent="0.2">
      <c r="L1372" s="360">
        <v>39006</v>
      </c>
    </row>
    <row r="1373" spans="12:12" x14ac:dyDescent="0.2">
      <c r="L1373" s="360">
        <v>39007</v>
      </c>
    </row>
    <row r="1374" spans="12:12" x14ac:dyDescent="0.2">
      <c r="L1374" s="360">
        <v>39008</v>
      </c>
    </row>
    <row r="1375" spans="12:12" x14ac:dyDescent="0.2">
      <c r="L1375" s="360">
        <v>39009</v>
      </c>
    </row>
    <row r="1376" spans="12:12" x14ac:dyDescent="0.2">
      <c r="L1376" s="360">
        <v>39010</v>
      </c>
    </row>
    <row r="1377" spans="12:12" x14ac:dyDescent="0.2">
      <c r="L1377" s="360">
        <v>39011</v>
      </c>
    </row>
    <row r="1378" spans="12:12" x14ac:dyDescent="0.2">
      <c r="L1378" s="360">
        <v>39012</v>
      </c>
    </row>
    <row r="1379" spans="12:12" x14ac:dyDescent="0.2">
      <c r="L1379" s="360">
        <v>39013</v>
      </c>
    </row>
    <row r="1380" spans="12:12" x14ac:dyDescent="0.2">
      <c r="L1380" s="360">
        <v>39014</v>
      </c>
    </row>
    <row r="1381" spans="12:12" x14ac:dyDescent="0.2">
      <c r="L1381" s="360">
        <v>39015</v>
      </c>
    </row>
    <row r="1382" spans="12:12" x14ac:dyDescent="0.2">
      <c r="L1382" s="360">
        <v>39016</v>
      </c>
    </row>
    <row r="1383" spans="12:12" x14ac:dyDescent="0.2">
      <c r="L1383" s="360">
        <v>39017</v>
      </c>
    </row>
    <row r="1384" spans="12:12" x14ac:dyDescent="0.2">
      <c r="L1384" s="360">
        <v>39018</v>
      </c>
    </row>
    <row r="1385" spans="12:12" x14ac:dyDescent="0.2">
      <c r="L1385" s="360">
        <v>39019</v>
      </c>
    </row>
    <row r="1386" spans="12:12" x14ac:dyDescent="0.2">
      <c r="L1386" s="360">
        <v>39020</v>
      </c>
    </row>
    <row r="1387" spans="12:12" x14ac:dyDescent="0.2">
      <c r="L1387" s="360">
        <v>39021</v>
      </c>
    </row>
    <row r="1388" spans="12:12" x14ac:dyDescent="0.2">
      <c r="L1388" s="360">
        <v>39022</v>
      </c>
    </row>
    <row r="1389" spans="12:12" x14ac:dyDescent="0.2">
      <c r="L1389" s="360">
        <v>39023</v>
      </c>
    </row>
    <row r="1390" spans="12:12" x14ac:dyDescent="0.2">
      <c r="L1390" s="360">
        <v>39024</v>
      </c>
    </row>
    <row r="1391" spans="12:12" x14ac:dyDescent="0.2">
      <c r="L1391" s="360">
        <v>39025</v>
      </c>
    </row>
    <row r="1392" spans="12:12" x14ac:dyDescent="0.2">
      <c r="L1392" s="360">
        <v>39026</v>
      </c>
    </row>
    <row r="1393" spans="12:12" x14ac:dyDescent="0.2">
      <c r="L1393" s="360">
        <v>39027</v>
      </c>
    </row>
    <row r="1394" spans="12:12" x14ac:dyDescent="0.2">
      <c r="L1394" s="360">
        <v>39028</v>
      </c>
    </row>
    <row r="1395" spans="12:12" x14ac:dyDescent="0.2">
      <c r="L1395" s="360">
        <v>39029</v>
      </c>
    </row>
    <row r="1396" spans="12:12" x14ac:dyDescent="0.2">
      <c r="L1396" s="360">
        <v>39030</v>
      </c>
    </row>
    <row r="1397" spans="12:12" x14ac:dyDescent="0.2">
      <c r="L1397" s="360">
        <v>39031</v>
      </c>
    </row>
    <row r="1398" spans="12:12" x14ac:dyDescent="0.2">
      <c r="L1398" s="360">
        <v>39032</v>
      </c>
    </row>
    <row r="1399" spans="12:12" x14ac:dyDescent="0.2">
      <c r="L1399" s="360">
        <v>39033</v>
      </c>
    </row>
    <row r="1400" spans="12:12" x14ac:dyDescent="0.2">
      <c r="L1400" s="360">
        <v>39034</v>
      </c>
    </row>
    <row r="1401" spans="12:12" x14ac:dyDescent="0.2">
      <c r="L1401" s="360">
        <v>39035</v>
      </c>
    </row>
    <row r="1402" spans="12:12" x14ac:dyDescent="0.2">
      <c r="L1402" s="360">
        <v>39036</v>
      </c>
    </row>
    <row r="1403" spans="12:12" x14ac:dyDescent="0.2">
      <c r="L1403" s="360">
        <v>39037</v>
      </c>
    </row>
    <row r="1404" spans="12:12" x14ac:dyDescent="0.2">
      <c r="L1404" s="360">
        <v>39038</v>
      </c>
    </row>
    <row r="1405" spans="12:12" x14ac:dyDescent="0.2">
      <c r="L1405" s="360">
        <v>39039</v>
      </c>
    </row>
    <row r="1406" spans="12:12" x14ac:dyDescent="0.2">
      <c r="L1406" s="360">
        <v>39040</v>
      </c>
    </row>
    <row r="1407" spans="12:12" x14ac:dyDescent="0.2">
      <c r="L1407" s="360">
        <v>39041</v>
      </c>
    </row>
    <row r="1408" spans="12:12" x14ac:dyDescent="0.2">
      <c r="L1408" s="360">
        <v>39042</v>
      </c>
    </row>
    <row r="1409" spans="12:12" x14ac:dyDescent="0.2">
      <c r="L1409" s="360">
        <v>39043</v>
      </c>
    </row>
    <row r="1410" spans="12:12" x14ac:dyDescent="0.2">
      <c r="L1410" s="360">
        <v>39044</v>
      </c>
    </row>
    <row r="1411" spans="12:12" x14ac:dyDescent="0.2">
      <c r="L1411" s="360">
        <v>39045</v>
      </c>
    </row>
    <row r="1412" spans="12:12" x14ac:dyDescent="0.2">
      <c r="L1412" s="360">
        <v>39046</v>
      </c>
    </row>
    <row r="1413" spans="12:12" x14ac:dyDescent="0.2">
      <c r="L1413" s="360">
        <v>39047</v>
      </c>
    </row>
    <row r="1414" spans="12:12" x14ac:dyDescent="0.2">
      <c r="L1414" s="360">
        <v>39048</v>
      </c>
    </row>
    <row r="1415" spans="12:12" x14ac:dyDescent="0.2">
      <c r="L1415" s="360">
        <v>39049</v>
      </c>
    </row>
    <row r="1416" spans="12:12" x14ac:dyDescent="0.2">
      <c r="L1416" s="360">
        <v>39050</v>
      </c>
    </row>
    <row r="1417" spans="12:12" x14ac:dyDescent="0.2">
      <c r="L1417" s="360">
        <v>39051</v>
      </c>
    </row>
    <row r="1418" spans="12:12" x14ac:dyDescent="0.2">
      <c r="L1418" s="360">
        <v>39052</v>
      </c>
    </row>
    <row r="1419" spans="12:12" x14ac:dyDescent="0.2">
      <c r="L1419" s="360">
        <v>39053</v>
      </c>
    </row>
    <row r="1420" spans="12:12" x14ac:dyDescent="0.2">
      <c r="L1420" s="360">
        <v>39054</v>
      </c>
    </row>
    <row r="1421" spans="12:12" x14ac:dyDescent="0.2">
      <c r="L1421" s="360">
        <v>39055</v>
      </c>
    </row>
    <row r="1422" spans="12:12" x14ac:dyDescent="0.2">
      <c r="L1422" s="360">
        <v>39056</v>
      </c>
    </row>
    <row r="1423" spans="12:12" x14ac:dyDescent="0.2">
      <c r="L1423" s="360">
        <v>39057</v>
      </c>
    </row>
    <row r="1424" spans="12:12" x14ac:dyDescent="0.2">
      <c r="L1424" s="360">
        <v>39058</v>
      </c>
    </row>
    <row r="1425" spans="12:12" x14ac:dyDescent="0.2">
      <c r="L1425" s="360">
        <v>39059</v>
      </c>
    </row>
    <row r="1426" spans="12:12" x14ac:dyDescent="0.2">
      <c r="L1426" s="360">
        <v>39060</v>
      </c>
    </row>
    <row r="1427" spans="12:12" x14ac:dyDescent="0.2">
      <c r="L1427" s="360">
        <v>39061</v>
      </c>
    </row>
    <row r="1428" spans="12:12" x14ac:dyDescent="0.2">
      <c r="L1428" s="360">
        <v>39062</v>
      </c>
    </row>
    <row r="1429" spans="12:12" x14ac:dyDescent="0.2">
      <c r="L1429" s="360">
        <v>39063</v>
      </c>
    </row>
    <row r="1430" spans="12:12" x14ac:dyDescent="0.2">
      <c r="L1430" s="360">
        <v>39064</v>
      </c>
    </row>
    <row r="1431" spans="12:12" x14ac:dyDescent="0.2">
      <c r="L1431" s="360">
        <v>39065</v>
      </c>
    </row>
    <row r="1432" spans="12:12" x14ac:dyDescent="0.2">
      <c r="L1432" s="360">
        <v>39066</v>
      </c>
    </row>
    <row r="1433" spans="12:12" x14ac:dyDescent="0.2">
      <c r="L1433" s="360">
        <v>39067</v>
      </c>
    </row>
    <row r="1434" spans="12:12" x14ac:dyDescent="0.2">
      <c r="L1434" s="360">
        <v>39068</v>
      </c>
    </row>
    <row r="1435" spans="12:12" x14ac:dyDescent="0.2">
      <c r="L1435" s="360">
        <v>39069</v>
      </c>
    </row>
    <row r="1436" spans="12:12" x14ac:dyDescent="0.2">
      <c r="L1436" s="360">
        <v>39070</v>
      </c>
    </row>
    <row r="1437" spans="12:12" x14ac:dyDescent="0.2">
      <c r="L1437" s="360">
        <v>39071</v>
      </c>
    </row>
    <row r="1438" spans="12:12" x14ac:dyDescent="0.2">
      <c r="L1438" s="360">
        <v>39072</v>
      </c>
    </row>
    <row r="1439" spans="12:12" x14ac:dyDescent="0.2">
      <c r="L1439" s="360">
        <v>39073</v>
      </c>
    </row>
    <row r="1440" spans="12:12" x14ac:dyDescent="0.2">
      <c r="L1440" s="360">
        <v>39074</v>
      </c>
    </row>
    <row r="1441" spans="12:12" x14ac:dyDescent="0.2">
      <c r="L1441" s="360">
        <v>39075</v>
      </c>
    </row>
    <row r="1442" spans="12:12" x14ac:dyDescent="0.2">
      <c r="L1442" s="360">
        <v>39076</v>
      </c>
    </row>
    <row r="1443" spans="12:12" x14ac:dyDescent="0.2">
      <c r="L1443" s="360">
        <v>39077</v>
      </c>
    </row>
    <row r="1444" spans="12:12" x14ac:dyDescent="0.2">
      <c r="L1444" s="360">
        <v>39078</v>
      </c>
    </row>
    <row r="1445" spans="12:12" x14ac:dyDescent="0.2">
      <c r="L1445" s="360">
        <v>39079</v>
      </c>
    </row>
    <row r="1446" spans="12:12" x14ac:dyDescent="0.2">
      <c r="L1446" s="360">
        <v>39080</v>
      </c>
    </row>
    <row r="1447" spans="12:12" x14ac:dyDescent="0.2">
      <c r="L1447" s="360">
        <v>39081</v>
      </c>
    </row>
    <row r="1448" spans="12:12" x14ac:dyDescent="0.2">
      <c r="L1448" s="360">
        <v>39082</v>
      </c>
    </row>
    <row r="1449" spans="12:12" x14ac:dyDescent="0.2">
      <c r="L1449" s="360">
        <v>39083</v>
      </c>
    </row>
    <row r="1450" spans="12:12" x14ac:dyDescent="0.2">
      <c r="L1450" s="360">
        <v>39084</v>
      </c>
    </row>
    <row r="1451" spans="12:12" x14ac:dyDescent="0.2">
      <c r="L1451" s="360">
        <v>39085</v>
      </c>
    </row>
    <row r="1452" spans="12:12" x14ac:dyDescent="0.2">
      <c r="L1452" s="360">
        <v>39086</v>
      </c>
    </row>
    <row r="1453" spans="12:12" x14ac:dyDescent="0.2">
      <c r="L1453" s="360">
        <v>39087</v>
      </c>
    </row>
    <row r="1454" spans="12:12" x14ac:dyDescent="0.2">
      <c r="L1454" s="360">
        <v>39088</v>
      </c>
    </row>
    <row r="1455" spans="12:12" x14ac:dyDescent="0.2">
      <c r="L1455" s="360">
        <v>39089</v>
      </c>
    </row>
    <row r="1456" spans="12:12" x14ac:dyDescent="0.2">
      <c r="L1456" s="360">
        <v>39090</v>
      </c>
    </row>
    <row r="1457" spans="12:12" x14ac:dyDescent="0.2">
      <c r="L1457" s="360">
        <v>39091</v>
      </c>
    </row>
    <row r="1458" spans="12:12" x14ac:dyDescent="0.2">
      <c r="L1458" s="360">
        <v>39092</v>
      </c>
    </row>
    <row r="1459" spans="12:12" x14ac:dyDescent="0.2">
      <c r="L1459" s="360">
        <v>39093</v>
      </c>
    </row>
    <row r="1460" spans="12:12" x14ac:dyDescent="0.2">
      <c r="L1460" s="360">
        <v>39094</v>
      </c>
    </row>
    <row r="1461" spans="12:12" x14ac:dyDescent="0.2">
      <c r="L1461" s="360">
        <v>39095</v>
      </c>
    </row>
    <row r="1462" spans="12:12" x14ac:dyDescent="0.2">
      <c r="L1462" s="360">
        <v>39096</v>
      </c>
    </row>
    <row r="1463" spans="12:12" x14ac:dyDescent="0.2">
      <c r="L1463" s="360">
        <v>39097</v>
      </c>
    </row>
    <row r="1464" spans="12:12" x14ac:dyDescent="0.2">
      <c r="L1464" s="360">
        <v>39098</v>
      </c>
    </row>
    <row r="1465" spans="12:12" x14ac:dyDescent="0.2">
      <c r="L1465" s="360">
        <v>39099</v>
      </c>
    </row>
    <row r="1466" spans="12:12" x14ac:dyDescent="0.2">
      <c r="L1466" s="360">
        <v>39100</v>
      </c>
    </row>
    <row r="1467" spans="12:12" x14ac:dyDescent="0.2">
      <c r="L1467" s="360">
        <v>39101</v>
      </c>
    </row>
    <row r="1468" spans="12:12" x14ac:dyDescent="0.2">
      <c r="L1468" s="360">
        <v>39102</v>
      </c>
    </row>
    <row r="1469" spans="12:12" x14ac:dyDescent="0.2">
      <c r="L1469" s="360">
        <v>39103</v>
      </c>
    </row>
    <row r="1470" spans="12:12" x14ac:dyDescent="0.2">
      <c r="L1470" s="360">
        <v>39104</v>
      </c>
    </row>
    <row r="1471" spans="12:12" x14ac:dyDescent="0.2">
      <c r="L1471" s="360">
        <v>39105</v>
      </c>
    </row>
    <row r="1472" spans="12:12" x14ac:dyDescent="0.2">
      <c r="L1472" s="360">
        <v>39106</v>
      </c>
    </row>
    <row r="1473" spans="12:12" x14ac:dyDescent="0.2">
      <c r="L1473" s="360">
        <v>39107</v>
      </c>
    </row>
    <row r="1474" spans="12:12" x14ac:dyDescent="0.2">
      <c r="L1474" s="360">
        <v>39108</v>
      </c>
    </row>
    <row r="1475" spans="12:12" x14ac:dyDescent="0.2">
      <c r="L1475" s="360">
        <v>39109</v>
      </c>
    </row>
    <row r="1476" spans="12:12" x14ac:dyDescent="0.2">
      <c r="L1476" s="360">
        <v>39110</v>
      </c>
    </row>
    <row r="1477" spans="12:12" x14ac:dyDescent="0.2">
      <c r="L1477" s="360">
        <v>39111</v>
      </c>
    </row>
    <row r="1478" spans="12:12" x14ac:dyDescent="0.2">
      <c r="L1478" s="360">
        <v>39112</v>
      </c>
    </row>
    <row r="1479" spans="12:12" x14ac:dyDescent="0.2">
      <c r="L1479" s="360">
        <v>39113</v>
      </c>
    </row>
    <row r="1480" spans="12:12" x14ac:dyDescent="0.2">
      <c r="L1480" s="360">
        <v>39114</v>
      </c>
    </row>
    <row r="1481" spans="12:12" x14ac:dyDescent="0.2">
      <c r="L1481" s="360">
        <v>39115</v>
      </c>
    </row>
    <row r="1482" spans="12:12" x14ac:dyDescent="0.2">
      <c r="L1482" s="360">
        <v>39116</v>
      </c>
    </row>
    <row r="1483" spans="12:12" x14ac:dyDescent="0.2">
      <c r="L1483" s="360">
        <v>39117</v>
      </c>
    </row>
    <row r="1484" spans="12:12" x14ac:dyDescent="0.2">
      <c r="L1484" s="360">
        <v>39118</v>
      </c>
    </row>
    <row r="1485" spans="12:12" x14ac:dyDescent="0.2">
      <c r="L1485" s="360">
        <v>39119</v>
      </c>
    </row>
    <row r="1486" spans="12:12" x14ac:dyDescent="0.2">
      <c r="L1486" s="360">
        <v>39120</v>
      </c>
    </row>
    <row r="1487" spans="12:12" x14ac:dyDescent="0.2">
      <c r="L1487" s="360">
        <v>39121</v>
      </c>
    </row>
    <row r="1488" spans="12:12" x14ac:dyDescent="0.2">
      <c r="L1488" s="360">
        <v>39122</v>
      </c>
    </row>
    <row r="1489" spans="12:12" x14ac:dyDescent="0.2">
      <c r="L1489" s="360">
        <v>39123</v>
      </c>
    </row>
    <row r="1490" spans="12:12" x14ac:dyDescent="0.2">
      <c r="L1490" s="360">
        <v>39124</v>
      </c>
    </row>
    <row r="1491" spans="12:12" x14ac:dyDescent="0.2">
      <c r="L1491" s="360">
        <v>39125</v>
      </c>
    </row>
    <row r="1492" spans="12:12" x14ac:dyDescent="0.2">
      <c r="L1492" s="360">
        <v>39126</v>
      </c>
    </row>
    <row r="1493" spans="12:12" x14ac:dyDescent="0.2">
      <c r="L1493" s="360">
        <v>39127</v>
      </c>
    </row>
    <row r="1494" spans="12:12" x14ac:dyDescent="0.2">
      <c r="L1494" s="360">
        <v>39128</v>
      </c>
    </row>
    <row r="1495" spans="12:12" x14ac:dyDescent="0.2">
      <c r="L1495" s="360">
        <v>39129</v>
      </c>
    </row>
    <row r="1496" spans="12:12" x14ac:dyDescent="0.2">
      <c r="L1496" s="360">
        <v>39130</v>
      </c>
    </row>
    <row r="1497" spans="12:12" x14ac:dyDescent="0.2">
      <c r="L1497" s="360">
        <v>39131</v>
      </c>
    </row>
    <row r="1498" spans="12:12" x14ac:dyDescent="0.2">
      <c r="L1498" s="360">
        <v>39132</v>
      </c>
    </row>
    <row r="1499" spans="12:12" x14ac:dyDescent="0.2">
      <c r="L1499" s="360">
        <v>39133</v>
      </c>
    </row>
    <row r="1500" spans="12:12" x14ac:dyDescent="0.2">
      <c r="L1500" s="360">
        <v>39134</v>
      </c>
    </row>
    <row r="1501" spans="12:12" x14ac:dyDescent="0.2">
      <c r="L1501" s="360">
        <v>39135</v>
      </c>
    </row>
    <row r="1502" spans="12:12" x14ac:dyDescent="0.2">
      <c r="L1502" s="360">
        <v>39136</v>
      </c>
    </row>
    <row r="1503" spans="12:12" x14ac:dyDescent="0.2">
      <c r="L1503" s="360">
        <v>39137</v>
      </c>
    </row>
    <row r="1504" spans="12:12" x14ac:dyDescent="0.2">
      <c r="L1504" s="360">
        <v>39138</v>
      </c>
    </row>
    <row r="1505" spans="12:12" x14ac:dyDescent="0.2">
      <c r="L1505" s="360">
        <v>39139</v>
      </c>
    </row>
    <row r="1506" spans="12:12" x14ac:dyDescent="0.2">
      <c r="L1506" s="360">
        <v>39140</v>
      </c>
    </row>
    <row r="1507" spans="12:12" x14ac:dyDescent="0.2">
      <c r="L1507" s="360">
        <v>39141</v>
      </c>
    </row>
    <row r="1508" spans="12:12" x14ac:dyDescent="0.2">
      <c r="L1508" s="360">
        <v>39142</v>
      </c>
    </row>
    <row r="1509" spans="12:12" x14ac:dyDescent="0.2">
      <c r="L1509" s="360">
        <v>39143</v>
      </c>
    </row>
    <row r="1510" spans="12:12" x14ac:dyDescent="0.2">
      <c r="L1510" s="360">
        <v>39144</v>
      </c>
    </row>
    <row r="1511" spans="12:12" x14ac:dyDescent="0.2">
      <c r="L1511" s="360">
        <v>39145</v>
      </c>
    </row>
    <row r="1512" spans="12:12" x14ac:dyDescent="0.2">
      <c r="L1512" s="360">
        <v>39146</v>
      </c>
    </row>
    <row r="1513" spans="12:12" x14ac:dyDescent="0.2">
      <c r="L1513" s="360">
        <v>39147</v>
      </c>
    </row>
    <row r="1514" spans="12:12" x14ac:dyDescent="0.2">
      <c r="L1514" s="360">
        <v>39148</v>
      </c>
    </row>
    <row r="1515" spans="12:12" x14ac:dyDescent="0.2">
      <c r="L1515" s="360">
        <v>39149</v>
      </c>
    </row>
    <row r="1516" spans="12:12" x14ac:dyDescent="0.2">
      <c r="L1516" s="360">
        <v>39150</v>
      </c>
    </row>
    <row r="1517" spans="12:12" x14ac:dyDescent="0.2">
      <c r="L1517" s="360">
        <v>39151</v>
      </c>
    </row>
    <row r="1518" spans="12:12" x14ac:dyDescent="0.2">
      <c r="L1518" s="360">
        <v>39152</v>
      </c>
    </row>
    <row r="1519" spans="12:12" x14ac:dyDescent="0.2">
      <c r="L1519" s="360">
        <v>39153</v>
      </c>
    </row>
    <row r="1520" spans="12:12" x14ac:dyDescent="0.2">
      <c r="L1520" s="360">
        <v>39154</v>
      </c>
    </row>
    <row r="1521" spans="12:12" x14ac:dyDescent="0.2">
      <c r="L1521" s="360">
        <v>39155</v>
      </c>
    </row>
    <row r="1522" spans="12:12" x14ac:dyDescent="0.2">
      <c r="L1522" s="360">
        <v>39156</v>
      </c>
    </row>
    <row r="1523" spans="12:12" x14ac:dyDescent="0.2">
      <c r="L1523" s="360">
        <v>39157</v>
      </c>
    </row>
    <row r="1524" spans="12:12" x14ac:dyDescent="0.2">
      <c r="L1524" s="360">
        <v>39158</v>
      </c>
    </row>
    <row r="1525" spans="12:12" x14ac:dyDescent="0.2">
      <c r="L1525" s="360">
        <v>39159</v>
      </c>
    </row>
    <row r="1526" spans="12:12" x14ac:dyDescent="0.2">
      <c r="L1526" s="360">
        <v>39160</v>
      </c>
    </row>
    <row r="1527" spans="12:12" x14ac:dyDescent="0.2">
      <c r="L1527" s="360">
        <v>39161</v>
      </c>
    </row>
    <row r="1528" spans="12:12" x14ac:dyDescent="0.2">
      <c r="L1528" s="360">
        <v>39162</v>
      </c>
    </row>
    <row r="1529" spans="12:12" x14ac:dyDescent="0.2">
      <c r="L1529" s="360">
        <v>39163</v>
      </c>
    </row>
    <row r="1530" spans="12:12" x14ac:dyDescent="0.2">
      <c r="L1530" s="360">
        <v>39164</v>
      </c>
    </row>
    <row r="1531" spans="12:12" x14ac:dyDescent="0.2">
      <c r="L1531" s="360">
        <v>39165</v>
      </c>
    </row>
    <row r="1532" spans="12:12" x14ac:dyDescent="0.2">
      <c r="L1532" s="360">
        <v>39166</v>
      </c>
    </row>
    <row r="1533" spans="12:12" x14ac:dyDescent="0.2">
      <c r="L1533" s="360">
        <v>39167</v>
      </c>
    </row>
    <row r="1534" spans="12:12" x14ac:dyDescent="0.2">
      <c r="L1534" s="360">
        <v>39168</v>
      </c>
    </row>
    <row r="1535" spans="12:12" x14ac:dyDescent="0.2">
      <c r="L1535" s="360">
        <v>39169</v>
      </c>
    </row>
    <row r="1536" spans="12:12" x14ac:dyDescent="0.2">
      <c r="L1536" s="360">
        <v>39170</v>
      </c>
    </row>
    <row r="1537" spans="12:12" x14ac:dyDescent="0.2">
      <c r="L1537" s="360">
        <v>39171</v>
      </c>
    </row>
    <row r="1538" spans="12:12" x14ac:dyDescent="0.2">
      <c r="L1538" s="360">
        <v>39172</v>
      </c>
    </row>
    <row r="1539" spans="12:12" x14ac:dyDescent="0.2">
      <c r="L1539" s="360">
        <v>39173</v>
      </c>
    </row>
    <row r="1540" spans="12:12" x14ac:dyDescent="0.2">
      <c r="L1540" s="360">
        <v>39174</v>
      </c>
    </row>
    <row r="1541" spans="12:12" x14ac:dyDescent="0.2">
      <c r="L1541" s="360">
        <v>39175</v>
      </c>
    </row>
    <row r="1542" spans="12:12" x14ac:dyDescent="0.2">
      <c r="L1542" s="360">
        <v>39176</v>
      </c>
    </row>
    <row r="1543" spans="12:12" x14ac:dyDescent="0.2">
      <c r="L1543" s="360">
        <v>39177</v>
      </c>
    </row>
    <row r="1544" spans="12:12" x14ac:dyDescent="0.2">
      <c r="L1544" s="360">
        <v>39178</v>
      </c>
    </row>
    <row r="1545" spans="12:12" x14ac:dyDescent="0.2">
      <c r="L1545" s="360">
        <v>39179</v>
      </c>
    </row>
    <row r="1546" spans="12:12" x14ac:dyDescent="0.2">
      <c r="L1546" s="360">
        <v>39180</v>
      </c>
    </row>
    <row r="1547" spans="12:12" x14ac:dyDescent="0.2">
      <c r="L1547" s="360">
        <v>39181</v>
      </c>
    </row>
    <row r="1548" spans="12:12" x14ac:dyDescent="0.2">
      <c r="L1548" s="360">
        <v>39182</v>
      </c>
    </row>
    <row r="1549" spans="12:12" x14ac:dyDescent="0.2">
      <c r="L1549" s="360">
        <v>39183</v>
      </c>
    </row>
    <row r="1550" spans="12:12" x14ac:dyDescent="0.2">
      <c r="L1550" s="360">
        <v>39184</v>
      </c>
    </row>
    <row r="1551" spans="12:12" x14ac:dyDescent="0.2">
      <c r="L1551" s="360">
        <v>39185</v>
      </c>
    </row>
    <row r="1552" spans="12:12" x14ac:dyDescent="0.2">
      <c r="L1552" s="360">
        <v>39186</v>
      </c>
    </row>
    <row r="1553" spans="12:12" x14ac:dyDescent="0.2">
      <c r="L1553" s="360">
        <v>39187</v>
      </c>
    </row>
    <row r="1554" spans="12:12" x14ac:dyDescent="0.2">
      <c r="L1554" s="360">
        <v>39188</v>
      </c>
    </row>
    <row r="1555" spans="12:12" x14ac:dyDescent="0.2">
      <c r="L1555" s="360">
        <v>39189</v>
      </c>
    </row>
    <row r="1556" spans="12:12" x14ac:dyDescent="0.2">
      <c r="L1556" s="360">
        <v>39190</v>
      </c>
    </row>
    <row r="1557" spans="12:12" x14ac:dyDescent="0.2">
      <c r="L1557" s="360">
        <v>39191</v>
      </c>
    </row>
    <row r="1558" spans="12:12" x14ac:dyDescent="0.2">
      <c r="L1558" s="360">
        <v>39192</v>
      </c>
    </row>
    <row r="1559" spans="12:12" x14ac:dyDescent="0.2">
      <c r="L1559" s="360">
        <v>39193</v>
      </c>
    </row>
    <row r="1560" spans="12:12" x14ac:dyDescent="0.2">
      <c r="L1560" s="360">
        <v>39194</v>
      </c>
    </row>
    <row r="1561" spans="12:12" x14ac:dyDescent="0.2">
      <c r="L1561" s="360">
        <v>39195</v>
      </c>
    </row>
    <row r="1562" spans="12:12" x14ac:dyDescent="0.2">
      <c r="L1562" s="360">
        <v>39196</v>
      </c>
    </row>
    <row r="1563" spans="12:12" x14ac:dyDescent="0.2">
      <c r="L1563" s="360">
        <v>39197</v>
      </c>
    </row>
    <row r="1564" spans="12:12" x14ac:dyDescent="0.2">
      <c r="L1564" s="360">
        <v>39198</v>
      </c>
    </row>
    <row r="1565" spans="12:12" x14ac:dyDescent="0.2">
      <c r="L1565" s="360">
        <v>39199</v>
      </c>
    </row>
    <row r="1566" spans="12:12" x14ac:dyDescent="0.2">
      <c r="L1566" s="360">
        <v>39200</v>
      </c>
    </row>
    <row r="1567" spans="12:12" x14ac:dyDescent="0.2">
      <c r="L1567" s="360">
        <v>39201</v>
      </c>
    </row>
    <row r="1568" spans="12:12" x14ac:dyDescent="0.2">
      <c r="L1568" s="360">
        <v>39202</v>
      </c>
    </row>
    <row r="1569" spans="12:12" x14ac:dyDescent="0.2">
      <c r="L1569" s="360">
        <v>39203</v>
      </c>
    </row>
    <row r="1570" spans="12:12" x14ac:dyDescent="0.2">
      <c r="L1570" s="360">
        <v>39204</v>
      </c>
    </row>
    <row r="1571" spans="12:12" x14ac:dyDescent="0.2">
      <c r="L1571" s="360">
        <v>39205</v>
      </c>
    </row>
    <row r="1572" spans="12:12" x14ac:dyDescent="0.2">
      <c r="L1572" s="360">
        <v>39206</v>
      </c>
    </row>
    <row r="1573" spans="12:12" x14ac:dyDescent="0.2">
      <c r="L1573" s="360">
        <v>39207</v>
      </c>
    </row>
    <row r="1574" spans="12:12" x14ac:dyDescent="0.2">
      <c r="L1574" s="360">
        <v>39208</v>
      </c>
    </row>
    <row r="1575" spans="12:12" x14ac:dyDescent="0.2">
      <c r="L1575" s="360">
        <v>39209</v>
      </c>
    </row>
    <row r="1576" spans="12:12" x14ac:dyDescent="0.2">
      <c r="L1576" s="360">
        <v>39210</v>
      </c>
    </row>
    <row r="1577" spans="12:12" x14ac:dyDescent="0.2">
      <c r="L1577" s="360">
        <v>39211</v>
      </c>
    </row>
    <row r="1578" spans="12:12" x14ac:dyDescent="0.2">
      <c r="L1578" s="360">
        <v>39212</v>
      </c>
    </row>
    <row r="1579" spans="12:12" x14ac:dyDescent="0.2">
      <c r="L1579" s="360">
        <v>39213</v>
      </c>
    </row>
    <row r="1580" spans="12:12" x14ac:dyDescent="0.2">
      <c r="L1580" s="360">
        <v>39214</v>
      </c>
    </row>
    <row r="1581" spans="12:12" x14ac:dyDescent="0.2">
      <c r="L1581" s="360">
        <v>39215</v>
      </c>
    </row>
    <row r="1582" spans="12:12" x14ac:dyDescent="0.2">
      <c r="L1582" s="360">
        <v>39216</v>
      </c>
    </row>
    <row r="1583" spans="12:12" x14ac:dyDescent="0.2">
      <c r="L1583" s="360">
        <v>39217</v>
      </c>
    </row>
    <row r="1584" spans="12:12" x14ac:dyDescent="0.2">
      <c r="L1584" s="360">
        <v>39218</v>
      </c>
    </row>
    <row r="1585" spans="12:12" x14ac:dyDescent="0.2">
      <c r="L1585" s="360">
        <v>39219</v>
      </c>
    </row>
    <row r="1586" spans="12:12" x14ac:dyDescent="0.2">
      <c r="L1586" s="360">
        <v>39220</v>
      </c>
    </row>
    <row r="1587" spans="12:12" x14ac:dyDescent="0.2">
      <c r="L1587" s="360">
        <v>39221</v>
      </c>
    </row>
    <row r="1588" spans="12:12" x14ac:dyDescent="0.2">
      <c r="L1588" s="360">
        <v>39222</v>
      </c>
    </row>
    <row r="1589" spans="12:12" x14ac:dyDescent="0.2">
      <c r="L1589" s="360">
        <v>39223</v>
      </c>
    </row>
    <row r="1590" spans="12:12" x14ac:dyDescent="0.2">
      <c r="L1590" s="360">
        <v>39224</v>
      </c>
    </row>
    <row r="1591" spans="12:12" x14ac:dyDescent="0.2">
      <c r="L1591" s="360">
        <v>39225</v>
      </c>
    </row>
    <row r="1592" spans="12:12" x14ac:dyDescent="0.2">
      <c r="L1592" s="360">
        <v>39226</v>
      </c>
    </row>
    <row r="1593" spans="12:12" x14ac:dyDescent="0.2">
      <c r="L1593" s="360">
        <v>39227</v>
      </c>
    </row>
    <row r="1594" spans="12:12" x14ac:dyDescent="0.2">
      <c r="L1594" s="360">
        <v>39228</v>
      </c>
    </row>
    <row r="1595" spans="12:12" x14ac:dyDescent="0.2">
      <c r="L1595" s="360">
        <v>39229</v>
      </c>
    </row>
    <row r="1596" spans="12:12" x14ac:dyDescent="0.2">
      <c r="L1596" s="360">
        <v>39230</v>
      </c>
    </row>
    <row r="1597" spans="12:12" x14ac:dyDescent="0.2">
      <c r="L1597" s="360">
        <v>39231</v>
      </c>
    </row>
    <row r="1598" spans="12:12" x14ac:dyDescent="0.2">
      <c r="L1598" s="360">
        <v>39232</v>
      </c>
    </row>
    <row r="1599" spans="12:12" x14ac:dyDescent="0.2">
      <c r="L1599" s="360">
        <v>39233</v>
      </c>
    </row>
    <row r="1600" spans="12:12" x14ac:dyDescent="0.2">
      <c r="L1600" s="360">
        <v>39234</v>
      </c>
    </row>
    <row r="1601" spans="12:12" x14ac:dyDescent="0.2">
      <c r="L1601" s="360">
        <v>39235</v>
      </c>
    </row>
    <row r="1602" spans="12:12" x14ac:dyDescent="0.2">
      <c r="L1602" s="360">
        <v>39236</v>
      </c>
    </row>
    <row r="1603" spans="12:12" x14ac:dyDescent="0.2">
      <c r="L1603" s="360">
        <v>39237</v>
      </c>
    </row>
    <row r="1604" spans="12:12" x14ac:dyDescent="0.2">
      <c r="L1604" s="360">
        <v>39238</v>
      </c>
    </row>
    <row r="1605" spans="12:12" x14ac:dyDescent="0.2">
      <c r="L1605" s="360">
        <v>39239</v>
      </c>
    </row>
    <row r="1606" spans="12:12" x14ac:dyDescent="0.2">
      <c r="L1606" s="360">
        <v>39240</v>
      </c>
    </row>
    <row r="1607" spans="12:12" x14ac:dyDescent="0.2">
      <c r="L1607" s="360">
        <v>39241</v>
      </c>
    </row>
    <row r="1608" spans="12:12" x14ac:dyDescent="0.2">
      <c r="L1608" s="360">
        <v>39242</v>
      </c>
    </row>
    <row r="1609" spans="12:12" x14ac:dyDescent="0.2">
      <c r="L1609" s="360">
        <v>39243</v>
      </c>
    </row>
    <row r="1610" spans="12:12" x14ac:dyDescent="0.2">
      <c r="L1610" s="360">
        <v>39244</v>
      </c>
    </row>
    <row r="1611" spans="12:12" x14ac:dyDescent="0.2">
      <c r="L1611" s="360">
        <v>39245</v>
      </c>
    </row>
    <row r="1612" spans="12:12" x14ac:dyDescent="0.2">
      <c r="L1612" s="360">
        <v>39246</v>
      </c>
    </row>
    <row r="1613" spans="12:12" x14ac:dyDescent="0.2">
      <c r="L1613" s="360">
        <v>39247</v>
      </c>
    </row>
    <row r="1614" spans="12:12" x14ac:dyDescent="0.2">
      <c r="L1614" s="360">
        <v>39248</v>
      </c>
    </row>
    <row r="1615" spans="12:12" x14ac:dyDescent="0.2">
      <c r="L1615" s="360">
        <v>39249</v>
      </c>
    </row>
    <row r="1616" spans="12:12" x14ac:dyDescent="0.2">
      <c r="L1616" s="360">
        <v>39250</v>
      </c>
    </row>
    <row r="1617" spans="12:12" x14ac:dyDescent="0.2">
      <c r="L1617" s="360">
        <v>39251</v>
      </c>
    </row>
    <row r="1618" spans="12:12" x14ac:dyDescent="0.2">
      <c r="L1618" s="360">
        <v>39252</v>
      </c>
    </row>
    <row r="1619" spans="12:12" x14ac:dyDescent="0.2">
      <c r="L1619" s="360">
        <v>39253</v>
      </c>
    </row>
    <row r="1620" spans="12:12" x14ac:dyDescent="0.2">
      <c r="L1620" s="360">
        <v>39254</v>
      </c>
    </row>
    <row r="1621" spans="12:12" x14ac:dyDescent="0.2">
      <c r="L1621" s="360">
        <v>39255</v>
      </c>
    </row>
    <row r="1622" spans="12:12" x14ac:dyDescent="0.2">
      <c r="L1622" s="360">
        <v>39256</v>
      </c>
    </row>
    <row r="1623" spans="12:12" x14ac:dyDescent="0.2">
      <c r="L1623" s="360">
        <v>39257</v>
      </c>
    </row>
    <row r="1624" spans="12:12" x14ac:dyDescent="0.2">
      <c r="L1624" s="360">
        <v>39258</v>
      </c>
    </row>
    <row r="1625" spans="12:12" x14ac:dyDescent="0.2">
      <c r="L1625" s="360">
        <v>39259</v>
      </c>
    </row>
    <row r="1626" spans="12:12" x14ac:dyDescent="0.2">
      <c r="L1626" s="360">
        <v>39260</v>
      </c>
    </row>
    <row r="1627" spans="12:12" x14ac:dyDescent="0.2">
      <c r="L1627" s="360">
        <v>39261</v>
      </c>
    </row>
    <row r="1628" spans="12:12" x14ac:dyDescent="0.2">
      <c r="L1628" s="360">
        <v>39262</v>
      </c>
    </row>
    <row r="1629" spans="12:12" x14ac:dyDescent="0.2">
      <c r="L1629" s="360">
        <v>39263</v>
      </c>
    </row>
    <row r="1630" spans="12:12" x14ac:dyDescent="0.2">
      <c r="L1630" s="360">
        <v>39264</v>
      </c>
    </row>
    <row r="1631" spans="12:12" x14ac:dyDescent="0.2">
      <c r="L1631" s="360">
        <v>39265</v>
      </c>
    </row>
    <row r="1632" spans="12:12" x14ac:dyDescent="0.2">
      <c r="L1632" s="360">
        <v>39266</v>
      </c>
    </row>
    <row r="1633" spans="12:12" x14ac:dyDescent="0.2">
      <c r="L1633" s="360">
        <v>39267</v>
      </c>
    </row>
    <row r="1634" spans="12:12" x14ac:dyDescent="0.2">
      <c r="L1634" s="360">
        <v>39268</v>
      </c>
    </row>
    <row r="1635" spans="12:12" x14ac:dyDescent="0.2">
      <c r="L1635" s="360">
        <v>39269</v>
      </c>
    </row>
    <row r="1636" spans="12:12" x14ac:dyDescent="0.2">
      <c r="L1636" s="360">
        <v>39270</v>
      </c>
    </row>
    <row r="1637" spans="12:12" x14ac:dyDescent="0.2">
      <c r="L1637" s="360">
        <v>39271</v>
      </c>
    </row>
    <row r="1638" spans="12:12" x14ac:dyDescent="0.2">
      <c r="L1638" s="360">
        <v>39272</v>
      </c>
    </row>
    <row r="1639" spans="12:12" x14ac:dyDescent="0.2">
      <c r="L1639" s="360">
        <v>39273</v>
      </c>
    </row>
    <row r="1640" spans="12:12" x14ac:dyDescent="0.2">
      <c r="L1640" s="360">
        <v>39274</v>
      </c>
    </row>
    <row r="1641" spans="12:12" x14ac:dyDescent="0.2">
      <c r="L1641" s="360">
        <v>39275</v>
      </c>
    </row>
    <row r="1642" spans="12:12" x14ac:dyDescent="0.2">
      <c r="L1642" s="360">
        <v>39276</v>
      </c>
    </row>
    <row r="1643" spans="12:12" x14ac:dyDescent="0.2">
      <c r="L1643" s="360">
        <v>39277</v>
      </c>
    </row>
    <row r="1644" spans="12:12" x14ac:dyDescent="0.2">
      <c r="L1644" s="360">
        <v>39278</v>
      </c>
    </row>
    <row r="1645" spans="12:12" x14ac:dyDescent="0.2">
      <c r="L1645" s="360">
        <v>39279</v>
      </c>
    </row>
    <row r="1646" spans="12:12" x14ac:dyDescent="0.2">
      <c r="L1646" s="360">
        <v>39280</v>
      </c>
    </row>
    <row r="1647" spans="12:12" x14ac:dyDescent="0.2">
      <c r="L1647" s="360">
        <v>39281</v>
      </c>
    </row>
    <row r="1648" spans="12:12" x14ac:dyDescent="0.2">
      <c r="L1648" s="360">
        <v>39282</v>
      </c>
    </row>
    <row r="1649" spans="12:12" x14ac:dyDescent="0.2">
      <c r="L1649" s="360">
        <v>39283</v>
      </c>
    </row>
    <row r="1650" spans="12:12" x14ac:dyDescent="0.2">
      <c r="L1650" s="360">
        <v>39284</v>
      </c>
    </row>
    <row r="1651" spans="12:12" x14ac:dyDescent="0.2">
      <c r="L1651" s="360">
        <v>39285</v>
      </c>
    </row>
    <row r="1652" spans="12:12" x14ac:dyDescent="0.2">
      <c r="L1652" s="360">
        <v>39286</v>
      </c>
    </row>
    <row r="1653" spans="12:12" x14ac:dyDescent="0.2">
      <c r="L1653" s="360">
        <v>39287</v>
      </c>
    </row>
    <row r="1654" spans="12:12" x14ac:dyDescent="0.2">
      <c r="L1654" s="360">
        <v>39288</v>
      </c>
    </row>
    <row r="1655" spans="12:12" x14ac:dyDescent="0.2">
      <c r="L1655" s="360">
        <v>39289</v>
      </c>
    </row>
    <row r="1656" spans="12:12" x14ac:dyDescent="0.2">
      <c r="L1656" s="360">
        <v>39290</v>
      </c>
    </row>
    <row r="1657" spans="12:12" x14ac:dyDescent="0.2">
      <c r="L1657" s="360">
        <v>39291</v>
      </c>
    </row>
    <row r="1658" spans="12:12" x14ac:dyDescent="0.2">
      <c r="L1658" s="360">
        <v>39292</v>
      </c>
    </row>
    <row r="1659" spans="12:12" x14ac:dyDescent="0.2">
      <c r="L1659" s="360">
        <v>39293</v>
      </c>
    </row>
    <row r="1660" spans="12:12" x14ac:dyDescent="0.2">
      <c r="L1660" s="360">
        <v>39294</v>
      </c>
    </row>
    <row r="1661" spans="12:12" x14ac:dyDescent="0.2">
      <c r="L1661" s="360">
        <v>39295</v>
      </c>
    </row>
    <row r="1662" spans="12:12" x14ac:dyDescent="0.2">
      <c r="L1662" s="360">
        <v>39296</v>
      </c>
    </row>
    <row r="1663" spans="12:12" x14ac:dyDescent="0.2">
      <c r="L1663" s="360">
        <v>39297</v>
      </c>
    </row>
    <row r="1664" spans="12:12" x14ac:dyDescent="0.2">
      <c r="L1664" s="360">
        <v>39298</v>
      </c>
    </row>
    <row r="1665" spans="12:12" x14ac:dyDescent="0.2">
      <c r="L1665" s="360">
        <v>39299</v>
      </c>
    </row>
    <row r="1666" spans="12:12" x14ac:dyDescent="0.2">
      <c r="L1666" s="360">
        <v>39300</v>
      </c>
    </row>
    <row r="1667" spans="12:12" x14ac:dyDescent="0.2">
      <c r="L1667" s="360">
        <v>39301</v>
      </c>
    </row>
    <row r="1668" spans="12:12" x14ac:dyDescent="0.2">
      <c r="L1668" s="360">
        <v>39302</v>
      </c>
    </row>
    <row r="1669" spans="12:12" x14ac:dyDescent="0.2">
      <c r="L1669" s="360">
        <v>39303</v>
      </c>
    </row>
    <row r="1670" spans="12:12" x14ac:dyDescent="0.2">
      <c r="L1670" s="360">
        <v>39304</v>
      </c>
    </row>
    <row r="1671" spans="12:12" x14ac:dyDescent="0.2">
      <c r="L1671" s="360">
        <v>39305</v>
      </c>
    </row>
    <row r="1672" spans="12:12" x14ac:dyDescent="0.2">
      <c r="L1672" s="360">
        <v>39306</v>
      </c>
    </row>
    <row r="1673" spans="12:12" x14ac:dyDescent="0.2">
      <c r="L1673" s="360">
        <v>39307</v>
      </c>
    </row>
    <row r="1674" spans="12:12" x14ac:dyDescent="0.2">
      <c r="L1674" s="360">
        <v>39308</v>
      </c>
    </row>
    <row r="1675" spans="12:12" x14ac:dyDescent="0.2">
      <c r="L1675" s="360">
        <v>39309</v>
      </c>
    </row>
    <row r="1676" spans="12:12" x14ac:dyDescent="0.2">
      <c r="L1676" s="360">
        <v>39310</v>
      </c>
    </row>
    <row r="1677" spans="12:12" x14ac:dyDescent="0.2">
      <c r="L1677" s="360">
        <v>39311</v>
      </c>
    </row>
    <row r="1678" spans="12:12" x14ac:dyDescent="0.2">
      <c r="L1678" s="360">
        <v>39312</v>
      </c>
    </row>
    <row r="1679" spans="12:12" x14ac:dyDescent="0.2">
      <c r="L1679" s="360">
        <v>39313</v>
      </c>
    </row>
    <row r="1680" spans="12:12" x14ac:dyDescent="0.2">
      <c r="L1680" s="360">
        <v>39314</v>
      </c>
    </row>
    <row r="1681" spans="12:12" x14ac:dyDescent="0.2">
      <c r="L1681" s="360">
        <v>39315</v>
      </c>
    </row>
    <row r="1682" spans="12:12" x14ac:dyDescent="0.2">
      <c r="L1682" s="360">
        <v>39316</v>
      </c>
    </row>
    <row r="1683" spans="12:12" x14ac:dyDescent="0.2">
      <c r="L1683" s="360">
        <v>39317</v>
      </c>
    </row>
    <row r="1684" spans="12:12" x14ac:dyDescent="0.2">
      <c r="L1684" s="360">
        <v>39318</v>
      </c>
    </row>
    <row r="1685" spans="12:12" x14ac:dyDescent="0.2">
      <c r="L1685" s="360">
        <v>39319</v>
      </c>
    </row>
    <row r="1686" spans="12:12" x14ac:dyDescent="0.2">
      <c r="L1686" s="360">
        <v>39320</v>
      </c>
    </row>
    <row r="1687" spans="12:12" x14ac:dyDescent="0.2">
      <c r="L1687" s="360">
        <v>39321</v>
      </c>
    </row>
    <row r="1688" spans="12:12" x14ac:dyDescent="0.2">
      <c r="L1688" s="360">
        <v>39322</v>
      </c>
    </row>
    <row r="1689" spans="12:12" x14ac:dyDescent="0.2">
      <c r="L1689" s="360">
        <v>39323</v>
      </c>
    </row>
    <row r="1690" spans="12:12" x14ac:dyDescent="0.2">
      <c r="L1690" s="360">
        <v>39324</v>
      </c>
    </row>
    <row r="1691" spans="12:12" x14ac:dyDescent="0.2">
      <c r="L1691" s="360">
        <v>39325</v>
      </c>
    </row>
    <row r="1692" spans="12:12" x14ac:dyDescent="0.2">
      <c r="L1692" s="360">
        <v>39326</v>
      </c>
    </row>
    <row r="1693" spans="12:12" x14ac:dyDescent="0.2">
      <c r="L1693" s="360">
        <v>39327</v>
      </c>
    </row>
    <row r="1694" spans="12:12" x14ac:dyDescent="0.2">
      <c r="L1694" s="360">
        <v>39328</v>
      </c>
    </row>
    <row r="1695" spans="12:12" x14ac:dyDescent="0.2">
      <c r="L1695" s="360">
        <v>39329</v>
      </c>
    </row>
    <row r="1696" spans="12:12" x14ac:dyDescent="0.2">
      <c r="L1696" s="360">
        <v>39330</v>
      </c>
    </row>
    <row r="1697" spans="12:12" x14ac:dyDescent="0.2">
      <c r="L1697" s="360">
        <v>39331</v>
      </c>
    </row>
    <row r="1698" spans="12:12" x14ac:dyDescent="0.2">
      <c r="L1698" s="360">
        <v>39332</v>
      </c>
    </row>
    <row r="1699" spans="12:12" x14ac:dyDescent="0.2">
      <c r="L1699" s="360">
        <v>39333</v>
      </c>
    </row>
    <row r="1700" spans="12:12" x14ac:dyDescent="0.2">
      <c r="L1700" s="360">
        <v>39334</v>
      </c>
    </row>
    <row r="1701" spans="12:12" x14ac:dyDescent="0.2">
      <c r="L1701" s="360">
        <v>39335</v>
      </c>
    </row>
    <row r="1702" spans="12:12" x14ac:dyDescent="0.2">
      <c r="L1702" s="360">
        <v>39336</v>
      </c>
    </row>
    <row r="1703" spans="12:12" x14ac:dyDescent="0.2">
      <c r="L1703" s="360">
        <v>39337</v>
      </c>
    </row>
    <row r="1704" spans="12:12" x14ac:dyDescent="0.2">
      <c r="L1704" s="360">
        <v>39338</v>
      </c>
    </row>
    <row r="1705" spans="12:12" x14ac:dyDescent="0.2">
      <c r="L1705" s="360">
        <v>39339</v>
      </c>
    </row>
    <row r="1706" spans="12:12" x14ac:dyDescent="0.2">
      <c r="L1706" s="360">
        <v>39340</v>
      </c>
    </row>
    <row r="1707" spans="12:12" x14ac:dyDescent="0.2">
      <c r="L1707" s="360">
        <v>39341</v>
      </c>
    </row>
    <row r="1708" spans="12:12" x14ac:dyDescent="0.2">
      <c r="L1708" s="360">
        <v>39342</v>
      </c>
    </row>
    <row r="1709" spans="12:12" x14ac:dyDescent="0.2">
      <c r="L1709" s="360">
        <v>39343</v>
      </c>
    </row>
    <row r="1710" spans="12:12" x14ac:dyDescent="0.2">
      <c r="L1710" s="360">
        <v>39344</v>
      </c>
    </row>
    <row r="1711" spans="12:12" x14ac:dyDescent="0.2">
      <c r="L1711" s="360">
        <v>39345</v>
      </c>
    </row>
    <row r="1712" spans="12:12" x14ac:dyDescent="0.2">
      <c r="L1712" s="360">
        <v>39346</v>
      </c>
    </row>
    <row r="1713" spans="12:12" x14ac:dyDescent="0.2">
      <c r="L1713" s="360">
        <v>39347</v>
      </c>
    </row>
    <row r="1714" spans="12:12" x14ac:dyDescent="0.2">
      <c r="L1714" s="360">
        <v>39348</v>
      </c>
    </row>
    <row r="1715" spans="12:12" x14ac:dyDescent="0.2">
      <c r="L1715" s="360">
        <v>39349</v>
      </c>
    </row>
    <row r="1716" spans="12:12" x14ac:dyDescent="0.2">
      <c r="L1716" s="360">
        <v>39350</v>
      </c>
    </row>
    <row r="1717" spans="12:12" x14ac:dyDescent="0.2">
      <c r="L1717" s="360">
        <v>39351</v>
      </c>
    </row>
    <row r="1718" spans="12:12" x14ac:dyDescent="0.2">
      <c r="L1718" s="360">
        <v>39352</v>
      </c>
    </row>
    <row r="1719" spans="12:12" x14ac:dyDescent="0.2">
      <c r="L1719" s="360">
        <v>39353</v>
      </c>
    </row>
    <row r="1720" spans="12:12" x14ac:dyDescent="0.2">
      <c r="L1720" s="360">
        <v>39354</v>
      </c>
    </row>
    <row r="1721" spans="12:12" x14ac:dyDescent="0.2">
      <c r="L1721" s="360">
        <v>39355</v>
      </c>
    </row>
    <row r="1722" spans="12:12" x14ac:dyDescent="0.2">
      <c r="L1722" s="360">
        <v>39356</v>
      </c>
    </row>
    <row r="1723" spans="12:12" x14ac:dyDescent="0.2">
      <c r="L1723" s="360">
        <v>39357</v>
      </c>
    </row>
    <row r="1724" spans="12:12" x14ac:dyDescent="0.2">
      <c r="L1724" s="360">
        <v>39358</v>
      </c>
    </row>
    <row r="1725" spans="12:12" x14ac:dyDescent="0.2">
      <c r="L1725" s="360">
        <v>39359</v>
      </c>
    </row>
    <row r="1726" spans="12:12" x14ac:dyDescent="0.2">
      <c r="L1726" s="360">
        <v>39360</v>
      </c>
    </row>
    <row r="1727" spans="12:12" x14ac:dyDescent="0.2">
      <c r="L1727" s="360">
        <v>39361</v>
      </c>
    </row>
    <row r="1728" spans="12:12" x14ac:dyDescent="0.2">
      <c r="L1728" s="360">
        <v>39362</v>
      </c>
    </row>
    <row r="1729" spans="12:12" x14ac:dyDescent="0.2">
      <c r="L1729" s="360">
        <v>39363</v>
      </c>
    </row>
    <row r="1730" spans="12:12" x14ac:dyDescent="0.2">
      <c r="L1730" s="360">
        <v>39364</v>
      </c>
    </row>
    <row r="1731" spans="12:12" x14ac:dyDescent="0.2">
      <c r="L1731" s="360">
        <v>39365</v>
      </c>
    </row>
    <row r="1732" spans="12:12" x14ac:dyDescent="0.2">
      <c r="L1732" s="360">
        <v>39366</v>
      </c>
    </row>
    <row r="1733" spans="12:12" x14ac:dyDescent="0.2">
      <c r="L1733" s="360">
        <v>39367</v>
      </c>
    </row>
    <row r="1734" spans="12:12" x14ac:dyDescent="0.2">
      <c r="L1734" s="360">
        <v>39368</v>
      </c>
    </row>
    <row r="1735" spans="12:12" x14ac:dyDescent="0.2">
      <c r="L1735" s="360">
        <v>39369</v>
      </c>
    </row>
    <row r="1736" spans="12:12" x14ac:dyDescent="0.2">
      <c r="L1736" s="360">
        <v>39370</v>
      </c>
    </row>
    <row r="1737" spans="12:12" x14ac:dyDescent="0.2">
      <c r="L1737" s="360">
        <v>39371</v>
      </c>
    </row>
    <row r="1738" spans="12:12" x14ac:dyDescent="0.2">
      <c r="L1738" s="360">
        <v>39372</v>
      </c>
    </row>
    <row r="1739" spans="12:12" x14ac:dyDescent="0.2">
      <c r="L1739" s="360">
        <v>39373</v>
      </c>
    </row>
    <row r="1740" spans="12:12" x14ac:dyDescent="0.2">
      <c r="L1740" s="360">
        <v>39374</v>
      </c>
    </row>
    <row r="1741" spans="12:12" x14ac:dyDescent="0.2">
      <c r="L1741" s="360">
        <v>39375</v>
      </c>
    </row>
    <row r="1742" spans="12:12" x14ac:dyDescent="0.2">
      <c r="L1742" s="360">
        <v>39376</v>
      </c>
    </row>
    <row r="1743" spans="12:12" x14ac:dyDescent="0.2">
      <c r="L1743" s="360">
        <v>39377</v>
      </c>
    </row>
    <row r="1744" spans="12:12" x14ac:dyDescent="0.2">
      <c r="L1744" s="360">
        <v>39378</v>
      </c>
    </row>
    <row r="1745" spans="12:12" x14ac:dyDescent="0.2">
      <c r="L1745" s="360">
        <v>39379</v>
      </c>
    </row>
    <row r="1746" spans="12:12" x14ac:dyDescent="0.2">
      <c r="L1746" s="360">
        <v>39380</v>
      </c>
    </row>
    <row r="1747" spans="12:12" x14ac:dyDescent="0.2">
      <c r="L1747" s="360">
        <v>39381</v>
      </c>
    </row>
    <row r="1748" spans="12:12" x14ac:dyDescent="0.2">
      <c r="L1748" s="360">
        <v>39382</v>
      </c>
    </row>
    <row r="1749" spans="12:12" x14ac:dyDescent="0.2">
      <c r="L1749" s="360">
        <v>39383</v>
      </c>
    </row>
    <row r="1750" spans="12:12" x14ac:dyDescent="0.2">
      <c r="L1750" s="360">
        <v>39384</v>
      </c>
    </row>
    <row r="1751" spans="12:12" x14ac:dyDescent="0.2">
      <c r="L1751" s="360">
        <v>39385</v>
      </c>
    </row>
    <row r="1752" spans="12:12" x14ac:dyDescent="0.2">
      <c r="L1752" s="360">
        <v>39386</v>
      </c>
    </row>
    <row r="1753" spans="12:12" x14ac:dyDescent="0.2">
      <c r="L1753" s="360">
        <v>39387</v>
      </c>
    </row>
    <row r="1754" spans="12:12" x14ac:dyDescent="0.2">
      <c r="L1754" s="360">
        <v>39388</v>
      </c>
    </row>
    <row r="1755" spans="12:12" x14ac:dyDescent="0.2">
      <c r="L1755" s="360">
        <v>39389</v>
      </c>
    </row>
    <row r="1756" spans="12:12" x14ac:dyDescent="0.2">
      <c r="L1756" s="360">
        <v>39390</v>
      </c>
    </row>
    <row r="1757" spans="12:12" x14ac:dyDescent="0.2">
      <c r="L1757" s="360">
        <v>39391</v>
      </c>
    </row>
    <row r="1758" spans="12:12" x14ac:dyDescent="0.2">
      <c r="L1758" s="360">
        <v>39392</v>
      </c>
    </row>
    <row r="1759" spans="12:12" x14ac:dyDescent="0.2">
      <c r="L1759" s="360">
        <v>39393</v>
      </c>
    </row>
    <row r="1760" spans="12:12" x14ac:dyDescent="0.2">
      <c r="L1760" s="360">
        <v>39394</v>
      </c>
    </row>
    <row r="1761" spans="12:12" x14ac:dyDescent="0.2">
      <c r="L1761" s="360">
        <v>39395</v>
      </c>
    </row>
    <row r="1762" spans="12:12" x14ac:dyDescent="0.2">
      <c r="L1762" s="360">
        <v>39396</v>
      </c>
    </row>
    <row r="1763" spans="12:12" x14ac:dyDescent="0.2">
      <c r="L1763" s="360">
        <v>39397</v>
      </c>
    </row>
    <row r="1764" spans="12:12" x14ac:dyDescent="0.2">
      <c r="L1764" s="360">
        <v>39398</v>
      </c>
    </row>
    <row r="1765" spans="12:12" x14ac:dyDescent="0.2">
      <c r="L1765" s="360">
        <v>39399</v>
      </c>
    </row>
    <row r="1766" spans="12:12" x14ac:dyDescent="0.2">
      <c r="L1766" s="360">
        <v>39400</v>
      </c>
    </row>
    <row r="1767" spans="12:12" x14ac:dyDescent="0.2">
      <c r="L1767" s="360">
        <v>39401</v>
      </c>
    </row>
    <row r="1768" spans="12:12" x14ac:dyDescent="0.2">
      <c r="L1768" s="360">
        <v>39402</v>
      </c>
    </row>
    <row r="1769" spans="12:12" x14ac:dyDescent="0.2">
      <c r="L1769" s="360">
        <v>39403</v>
      </c>
    </row>
    <row r="1770" spans="12:12" x14ac:dyDescent="0.2">
      <c r="L1770" s="360">
        <v>39404</v>
      </c>
    </row>
    <row r="1771" spans="12:12" x14ac:dyDescent="0.2">
      <c r="L1771" s="360">
        <v>39405</v>
      </c>
    </row>
    <row r="1772" spans="12:12" x14ac:dyDescent="0.2">
      <c r="L1772" s="360">
        <v>39406</v>
      </c>
    </row>
    <row r="1773" spans="12:12" x14ac:dyDescent="0.2">
      <c r="L1773" s="360">
        <v>39407</v>
      </c>
    </row>
    <row r="1774" spans="12:12" x14ac:dyDescent="0.2">
      <c r="L1774" s="360">
        <v>39408</v>
      </c>
    </row>
    <row r="1775" spans="12:12" x14ac:dyDescent="0.2">
      <c r="L1775" s="360">
        <v>39409</v>
      </c>
    </row>
    <row r="1776" spans="12:12" x14ac:dyDescent="0.2">
      <c r="L1776" s="360">
        <v>39410</v>
      </c>
    </row>
    <row r="1777" spans="12:12" x14ac:dyDescent="0.2">
      <c r="L1777" s="360">
        <v>39411</v>
      </c>
    </row>
    <row r="1778" spans="12:12" x14ac:dyDescent="0.2">
      <c r="L1778" s="360">
        <v>39412</v>
      </c>
    </row>
    <row r="1779" spans="12:12" x14ac:dyDescent="0.2">
      <c r="L1779" s="360">
        <v>39413</v>
      </c>
    </row>
    <row r="1780" spans="12:12" x14ac:dyDescent="0.2">
      <c r="L1780" s="360">
        <v>39414</v>
      </c>
    </row>
    <row r="1781" spans="12:12" x14ac:dyDescent="0.2">
      <c r="L1781" s="360">
        <v>39415</v>
      </c>
    </row>
    <row r="1782" spans="12:12" x14ac:dyDescent="0.2">
      <c r="L1782" s="360">
        <v>39416</v>
      </c>
    </row>
    <row r="1783" spans="12:12" x14ac:dyDescent="0.2">
      <c r="L1783" s="360">
        <v>39417</v>
      </c>
    </row>
    <row r="1784" spans="12:12" x14ac:dyDescent="0.2">
      <c r="L1784" s="360">
        <v>39418</v>
      </c>
    </row>
    <row r="1785" spans="12:12" x14ac:dyDescent="0.2">
      <c r="L1785" s="360">
        <v>39419</v>
      </c>
    </row>
    <row r="1786" spans="12:12" x14ac:dyDescent="0.2">
      <c r="L1786" s="360">
        <v>39420</v>
      </c>
    </row>
    <row r="1787" spans="12:12" x14ac:dyDescent="0.2">
      <c r="L1787" s="360">
        <v>39421</v>
      </c>
    </row>
    <row r="1788" spans="12:12" x14ac:dyDescent="0.2">
      <c r="L1788" s="360">
        <v>39422</v>
      </c>
    </row>
    <row r="1789" spans="12:12" x14ac:dyDescent="0.2">
      <c r="L1789" s="360">
        <v>39423</v>
      </c>
    </row>
    <row r="1790" spans="12:12" x14ac:dyDescent="0.2">
      <c r="L1790" s="360">
        <v>39424</v>
      </c>
    </row>
    <row r="1791" spans="12:12" x14ac:dyDescent="0.2">
      <c r="L1791" s="360">
        <v>39425</v>
      </c>
    </row>
    <row r="1792" spans="12:12" x14ac:dyDescent="0.2">
      <c r="L1792" s="360">
        <v>39426</v>
      </c>
    </row>
    <row r="1793" spans="12:12" x14ac:dyDescent="0.2">
      <c r="L1793" s="360">
        <v>39427</v>
      </c>
    </row>
    <row r="1794" spans="12:12" x14ac:dyDescent="0.2">
      <c r="L1794" s="360">
        <v>39428</v>
      </c>
    </row>
    <row r="1795" spans="12:12" x14ac:dyDescent="0.2">
      <c r="L1795" s="360">
        <v>39429</v>
      </c>
    </row>
    <row r="1796" spans="12:12" x14ac:dyDescent="0.2">
      <c r="L1796" s="360">
        <v>39430</v>
      </c>
    </row>
    <row r="1797" spans="12:12" x14ac:dyDescent="0.2">
      <c r="L1797" s="360">
        <v>39431</v>
      </c>
    </row>
    <row r="1798" spans="12:12" x14ac:dyDescent="0.2">
      <c r="L1798" s="360">
        <v>39432</v>
      </c>
    </row>
    <row r="1799" spans="12:12" x14ac:dyDescent="0.2">
      <c r="L1799" s="360">
        <v>39433</v>
      </c>
    </row>
    <row r="1800" spans="12:12" x14ac:dyDescent="0.2">
      <c r="L1800" s="360">
        <v>39434</v>
      </c>
    </row>
    <row r="1801" spans="12:12" x14ac:dyDescent="0.2">
      <c r="L1801" s="360">
        <v>39435</v>
      </c>
    </row>
    <row r="1802" spans="12:12" x14ac:dyDescent="0.2">
      <c r="L1802" s="360">
        <v>39436</v>
      </c>
    </row>
    <row r="1803" spans="12:12" x14ac:dyDescent="0.2">
      <c r="L1803" s="360">
        <v>39437</v>
      </c>
    </row>
    <row r="1804" spans="12:12" x14ac:dyDescent="0.2">
      <c r="L1804" s="360">
        <v>39438</v>
      </c>
    </row>
    <row r="1805" spans="12:12" x14ac:dyDescent="0.2">
      <c r="L1805" s="360">
        <v>39439</v>
      </c>
    </row>
    <row r="1806" spans="12:12" x14ac:dyDescent="0.2">
      <c r="L1806" s="360">
        <v>39440</v>
      </c>
    </row>
    <row r="1807" spans="12:12" x14ac:dyDescent="0.2">
      <c r="L1807" s="360">
        <v>39441</v>
      </c>
    </row>
    <row r="1808" spans="12:12" x14ac:dyDescent="0.2">
      <c r="L1808" s="360">
        <v>39442</v>
      </c>
    </row>
    <row r="1809" spans="12:12" x14ac:dyDescent="0.2">
      <c r="L1809" s="360">
        <v>39443</v>
      </c>
    </row>
    <row r="1810" spans="12:12" x14ac:dyDescent="0.2">
      <c r="L1810" s="360">
        <v>39444</v>
      </c>
    </row>
    <row r="1811" spans="12:12" x14ac:dyDescent="0.2">
      <c r="L1811" s="360">
        <v>39445</v>
      </c>
    </row>
    <row r="1812" spans="12:12" x14ac:dyDescent="0.2">
      <c r="L1812" s="360">
        <v>39446</v>
      </c>
    </row>
    <row r="1813" spans="12:12" x14ac:dyDescent="0.2">
      <c r="L1813" s="360">
        <v>39447</v>
      </c>
    </row>
    <row r="1814" spans="12:12" x14ac:dyDescent="0.2">
      <c r="L1814" s="360">
        <v>39448</v>
      </c>
    </row>
    <row r="1815" spans="12:12" x14ac:dyDescent="0.2">
      <c r="L1815" s="360">
        <v>39449</v>
      </c>
    </row>
    <row r="1816" spans="12:12" x14ac:dyDescent="0.2">
      <c r="L1816" s="360">
        <v>39450</v>
      </c>
    </row>
    <row r="1817" spans="12:12" x14ac:dyDescent="0.2">
      <c r="L1817" s="360">
        <v>39451</v>
      </c>
    </row>
    <row r="1818" spans="12:12" x14ac:dyDescent="0.2">
      <c r="L1818" s="360">
        <v>39452</v>
      </c>
    </row>
    <row r="1819" spans="12:12" x14ac:dyDescent="0.2">
      <c r="L1819" s="360">
        <v>39453</v>
      </c>
    </row>
    <row r="1820" spans="12:12" x14ac:dyDescent="0.2">
      <c r="L1820" s="360">
        <v>39454</v>
      </c>
    </row>
    <row r="1821" spans="12:12" x14ac:dyDescent="0.2">
      <c r="L1821" s="360">
        <v>39455</v>
      </c>
    </row>
    <row r="1822" spans="12:12" x14ac:dyDescent="0.2">
      <c r="L1822" s="360">
        <v>39456</v>
      </c>
    </row>
    <row r="1823" spans="12:12" x14ac:dyDescent="0.2">
      <c r="L1823" s="360">
        <v>39457</v>
      </c>
    </row>
    <row r="1824" spans="12:12" x14ac:dyDescent="0.2">
      <c r="L1824" s="360">
        <v>39458</v>
      </c>
    </row>
    <row r="1825" spans="12:12" x14ac:dyDescent="0.2">
      <c r="L1825" s="360">
        <v>39459</v>
      </c>
    </row>
    <row r="1826" spans="12:12" x14ac:dyDescent="0.2">
      <c r="L1826" s="360">
        <v>39460</v>
      </c>
    </row>
    <row r="1827" spans="12:12" x14ac:dyDescent="0.2">
      <c r="L1827" s="360">
        <v>39461</v>
      </c>
    </row>
    <row r="1828" spans="12:12" x14ac:dyDescent="0.2">
      <c r="L1828" s="360">
        <v>39462</v>
      </c>
    </row>
    <row r="1829" spans="12:12" x14ac:dyDescent="0.2">
      <c r="L1829" s="360">
        <v>39463</v>
      </c>
    </row>
    <row r="1830" spans="12:12" x14ac:dyDescent="0.2">
      <c r="L1830" s="360">
        <v>39464</v>
      </c>
    </row>
    <row r="1831" spans="12:12" x14ac:dyDescent="0.2">
      <c r="L1831" s="360">
        <v>39465</v>
      </c>
    </row>
    <row r="1832" spans="12:12" x14ac:dyDescent="0.2">
      <c r="L1832" s="360">
        <v>39466</v>
      </c>
    </row>
    <row r="1833" spans="12:12" x14ac:dyDescent="0.2">
      <c r="L1833" s="360">
        <v>39467</v>
      </c>
    </row>
    <row r="1834" spans="12:12" x14ac:dyDescent="0.2">
      <c r="L1834" s="360">
        <v>39468</v>
      </c>
    </row>
    <row r="1835" spans="12:12" x14ac:dyDescent="0.2">
      <c r="L1835" s="360">
        <v>39469</v>
      </c>
    </row>
    <row r="1836" spans="12:12" x14ac:dyDescent="0.2">
      <c r="L1836" s="360">
        <v>39470</v>
      </c>
    </row>
    <row r="1837" spans="12:12" x14ac:dyDescent="0.2">
      <c r="L1837" s="360">
        <v>39471</v>
      </c>
    </row>
    <row r="1838" spans="12:12" x14ac:dyDescent="0.2">
      <c r="L1838" s="360">
        <v>39472</v>
      </c>
    </row>
    <row r="1839" spans="12:12" x14ac:dyDescent="0.2">
      <c r="L1839" s="360">
        <v>39473</v>
      </c>
    </row>
    <row r="1840" spans="12:12" x14ac:dyDescent="0.2">
      <c r="L1840" s="360">
        <v>39474</v>
      </c>
    </row>
    <row r="1841" spans="12:12" x14ac:dyDescent="0.2">
      <c r="L1841" s="360">
        <v>39475</v>
      </c>
    </row>
    <row r="1842" spans="12:12" x14ac:dyDescent="0.2">
      <c r="L1842" s="360">
        <v>39476</v>
      </c>
    </row>
    <row r="1843" spans="12:12" x14ac:dyDescent="0.2">
      <c r="L1843" s="360">
        <v>39477</v>
      </c>
    </row>
    <row r="1844" spans="12:12" x14ac:dyDescent="0.2">
      <c r="L1844" s="360">
        <v>39478</v>
      </c>
    </row>
    <row r="1845" spans="12:12" x14ac:dyDescent="0.2">
      <c r="L1845" s="360">
        <v>39479</v>
      </c>
    </row>
    <row r="1846" spans="12:12" x14ac:dyDescent="0.2">
      <c r="L1846" s="360">
        <v>39480</v>
      </c>
    </row>
    <row r="1847" spans="12:12" x14ac:dyDescent="0.2">
      <c r="L1847" s="360">
        <v>39481</v>
      </c>
    </row>
    <row r="1848" spans="12:12" x14ac:dyDescent="0.2">
      <c r="L1848" s="360">
        <v>39482</v>
      </c>
    </row>
    <row r="1849" spans="12:12" x14ac:dyDescent="0.2">
      <c r="L1849" s="360">
        <v>39483</v>
      </c>
    </row>
    <row r="1850" spans="12:12" x14ac:dyDescent="0.2">
      <c r="L1850" s="360">
        <v>39484</v>
      </c>
    </row>
    <row r="1851" spans="12:12" x14ac:dyDescent="0.2">
      <c r="L1851" s="360">
        <v>39485</v>
      </c>
    </row>
    <row r="1852" spans="12:12" x14ac:dyDescent="0.2">
      <c r="L1852" s="360">
        <v>39486</v>
      </c>
    </row>
    <row r="1853" spans="12:12" x14ac:dyDescent="0.2">
      <c r="L1853" s="360">
        <v>39487</v>
      </c>
    </row>
    <row r="1854" spans="12:12" x14ac:dyDescent="0.2">
      <c r="L1854" s="360">
        <v>39488</v>
      </c>
    </row>
    <row r="1855" spans="12:12" x14ac:dyDescent="0.2">
      <c r="L1855" s="360">
        <v>39489</v>
      </c>
    </row>
    <row r="1856" spans="12:12" x14ac:dyDescent="0.2">
      <c r="L1856" s="360">
        <v>39490</v>
      </c>
    </row>
    <row r="1857" spans="12:12" x14ac:dyDescent="0.2">
      <c r="L1857" s="360">
        <v>39491</v>
      </c>
    </row>
    <row r="1858" spans="12:12" x14ac:dyDescent="0.2">
      <c r="L1858" s="360">
        <v>39492</v>
      </c>
    </row>
    <row r="1859" spans="12:12" x14ac:dyDescent="0.2">
      <c r="L1859" s="360">
        <v>39493</v>
      </c>
    </row>
    <row r="1860" spans="12:12" x14ac:dyDescent="0.2">
      <c r="L1860" s="360">
        <v>39494</v>
      </c>
    </row>
    <row r="1861" spans="12:12" x14ac:dyDescent="0.2">
      <c r="L1861" s="360">
        <v>39495</v>
      </c>
    </row>
    <row r="1862" spans="12:12" x14ac:dyDescent="0.2">
      <c r="L1862" s="360">
        <v>39496</v>
      </c>
    </row>
    <row r="1863" spans="12:12" x14ac:dyDescent="0.2">
      <c r="L1863" s="360">
        <v>39497</v>
      </c>
    </row>
    <row r="1864" spans="12:12" x14ac:dyDescent="0.2">
      <c r="L1864" s="360">
        <v>39498</v>
      </c>
    </row>
    <row r="1865" spans="12:12" x14ac:dyDescent="0.2">
      <c r="L1865" s="360">
        <v>39499</v>
      </c>
    </row>
    <row r="1866" spans="12:12" x14ac:dyDescent="0.2">
      <c r="L1866" s="360">
        <v>39500</v>
      </c>
    </row>
    <row r="1867" spans="12:12" x14ac:dyDescent="0.2">
      <c r="L1867" s="360">
        <v>39501</v>
      </c>
    </row>
    <row r="1868" spans="12:12" x14ac:dyDescent="0.2">
      <c r="L1868" s="360">
        <v>39502</v>
      </c>
    </row>
    <row r="1869" spans="12:12" x14ac:dyDescent="0.2">
      <c r="L1869" s="360">
        <v>39503</v>
      </c>
    </row>
    <row r="1870" spans="12:12" x14ac:dyDescent="0.2">
      <c r="L1870" s="360">
        <v>39504</v>
      </c>
    </row>
    <row r="1871" spans="12:12" x14ac:dyDescent="0.2">
      <c r="L1871" s="360">
        <v>39505</v>
      </c>
    </row>
    <row r="1872" spans="12:12" x14ac:dyDescent="0.2">
      <c r="L1872" s="360">
        <v>39506</v>
      </c>
    </row>
    <row r="1873" spans="12:12" x14ac:dyDescent="0.2">
      <c r="L1873" s="360">
        <v>39507</v>
      </c>
    </row>
    <row r="1874" spans="12:12" x14ac:dyDescent="0.2">
      <c r="L1874" s="360">
        <v>39508</v>
      </c>
    </row>
    <row r="1875" spans="12:12" x14ac:dyDescent="0.2">
      <c r="L1875" s="360">
        <v>39509</v>
      </c>
    </row>
    <row r="1876" spans="12:12" x14ac:dyDescent="0.2">
      <c r="L1876" s="360">
        <v>39510</v>
      </c>
    </row>
    <row r="1877" spans="12:12" x14ac:dyDescent="0.2">
      <c r="L1877" s="360">
        <v>39511</v>
      </c>
    </row>
    <row r="1878" spans="12:12" x14ac:dyDescent="0.2">
      <c r="L1878" s="360">
        <v>39512</v>
      </c>
    </row>
    <row r="1879" spans="12:12" x14ac:dyDescent="0.2">
      <c r="L1879" s="360">
        <v>39513</v>
      </c>
    </row>
    <row r="1880" spans="12:12" x14ac:dyDescent="0.2">
      <c r="L1880" s="360">
        <v>39514</v>
      </c>
    </row>
    <row r="1881" spans="12:12" x14ac:dyDescent="0.2">
      <c r="L1881" s="360">
        <v>39515</v>
      </c>
    </row>
    <row r="1882" spans="12:12" x14ac:dyDescent="0.2">
      <c r="L1882" s="360">
        <v>39516</v>
      </c>
    </row>
    <row r="1883" spans="12:12" x14ac:dyDescent="0.2">
      <c r="L1883" s="360">
        <v>39517</v>
      </c>
    </row>
    <row r="1884" spans="12:12" x14ac:dyDescent="0.2">
      <c r="L1884" s="360">
        <v>39518</v>
      </c>
    </row>
    <row r="1885" spans="12:12" x14ac:dyDescent="0.2">
      <c r="L1885" s="360">
        <v>39519</v>
      </c>
    </row>
    <row r="1886" spans="12:12" x14ac:dyDescent="0.2">
      <c r="L1886" s="360">
        <v>39520</v>
      </c>
    </row>
    <row r="1887" spans="12:12" x14ac:dyDescent="0.2">
      <c r="L1887" s="360">
        <v>39521</v>
      </c>
    </row>
    <row r="1888" spans="12:12" x14ac:dyDescent="0.2">
      <c r="L1888" s="360">
        <v>39522</v>
      </c>
    </row>
    <row r="1889" spans="12:12" x14ac:dyDescent="0.2">
      <c r="L1889" s="360">
        <v>39523</v>
      </c>
    </row>
    <row r="1890" spans="12:12" x14ac:dyDescent="0.2">
      <c r="L1890" s="360">
        <v>39524</v>
      </c>
    </row>
    <row r="1891" spans="12:12" x14ac:dyDescent="0.2">
      <c r="L1891" s="360">
        <v>39525</v>
      </c>
    </row>
    <row r="1892" spans="12:12" x14ac:dyDescent="0.2">
      <c r="L1892" s="360">
        <v>39526</v>
      </c>
    </row>
    <row r="1893" spans="12:12" x14ac:dyDescent="0.2">
      <c r="L1893" s="360">
        <v>39527</v>
      </c>
    </row>
    <row r="1894" spans="12:12" x14ac:dyDescent="0.2">
      <c r="L1894" s="360">
        <v>39528</v>
      </c>
    </row>
    <row r="1895" spans="12:12" x14ac:dyDescent="0.2">
      <c r="L1895" s="360">
        <v>39529</v>
      </c>
    </row>
    <row r="1896" spans="12:12" x14ac:dyDescent="0.2">
      <c r="L1896" s="360">
        <v>39530</v>
      </c>
    </row>
    <row r="1897" spans="12:12" x14ac:dyDescent="0.2">
      <c r="L1897" s="360">
        <v>39531</v>
      </c>
    </row>
    <row r="1898" spans="12:12" x14ac:dyDescent="0.2">
      <c r="L1898" s="360">
        <v>39532</v>
      </c>
    </row>
    <row r="1899" spans="12:12" x14ac:dyDescent="0.2">
      <c r="L1899" s="360">
        <v>39533</v>
      </c>
    </row>
    <row r="1900" spans="12:12" x14ac:dyDescent="0.2">
      <c r="L1900" s="360">
        <v>39534</v>
      </c>
    </row>
    <row r="1901" spans="12:12" x14ac:dyDescent="0.2">
      <c r="L1901" s="360">
        <v>39535</v>
      </c>
    </row>
    <row r="1902" spans="12:12" x14ac:dyDescent="0.2">
      <c r="L1902" s="360">
        <v>39536</v>
      </c>
    </row>
    <row r="1903" spans="12:12" x14ac:dyDescent="0.2">
      <c r="L1903" s="360">
        <v>39537</v>
      </c>
    </row>
    <row r="1904" spans="12:12" x14ac:dyDescent="0.2">
      <c r="L1904" s="360">
        <v>39538</v>
      </c>
    </row>
    <row r="1905" spans="12:12" x14ac:dyDescent="0.2">
      <c r="L1905" s="360">
        <v>39539</v>
      </c>
    </row>
    <row r="1906" spans="12:12" x14ac:dyDescent="0.2">
      <c r="L1906" s="360">
        <v>39540</v>
      </c>
    </row>
    <row r="1907" spans="12:12" x14ac:dyDescent="0.2">
      <c r="L1907" s="360">
        <v>39541</v>
      </c>
    </row>
    <row r="1908" spans="12:12" x14ac:dyDescent="0.2">
      <c r="L1908" s="360">
        <v>39542</v>
      </c>
    </row>
    <row r="1909" spans="12:12" x14ac:dyDescent="0.2">
      <c r="L1909" s="360">
        <v>39543</v>
      </c>
    </row>
    <row r="1910" spans="12:12" x14ac:dyDescent="0.2">
      <c r="L1910" s="360">
        <v>39544</v>
      </c>
    </row>
    <row r="1911" spans="12:12" x14ac:dyDescent="0.2">
      <c r="L1911" s="360">
        <v>39545</v>
      </c>
    </row>
    <row r="1912" spans="12:12" x14ac:dyDescent="0.2">
      <c r="L1912" s="360">
        <v>39546</v>
      </c>
    </row>
    <row r="1913" spans="12:12" x14ac:dyDescent="0.2">
      <c r="L1913" s="360">
        <v>39547</v>
      </c>
    </row>
    <row r="1914" spans="12:12" x14ac:dyDescent="0.2">
      <c r="L1914" s="360">
        <v>39548</v>
      </c>
    </row>
    <row r="1915" spans="12:12" x14ac:dyDescent="0.2">
      <c r="L1915" s="360">
        <v>39549</v>
      </c>
    </row>
    <row r="1916" spans="12:12" x14ac:dyDescent="0.2">
      <c r="L1916" s="360">
        <v>39550</v>
      </c>
    </row>
    <row r="1917" spans="12:12" x14ac:dyDescent="0.2">
      <c r="L1917" s="360">
        <v>39551</v>
      </c>
    </row>
    <row r="1918" spans="12:12" x14ac:dyDescent="0.2">
      <c r="L1918" s="360">
        <v>39552</v>
      </c>
    </row>
    <row r="1919" spans="12:12" x14ac:dyDescent="0.2">
      <c r="L1919" s="360">
        <v>39553</v>
      </c>
    </row>
    <row r="1920" spans="12:12" x14ac:dyDescent="0.2">
      <c r="L1920" s="360">
        <v>39554</v>
      </c>
    </row>
    <row r="1921" spans="12:12" x14ac:dyDescent="0.2">
      <c r="L1921" s="360">
        <v>39555</v>
      </c>
    </row>
    <row r="1922" spans="12:12" x14ac:dyDescent="0.2">
      <c r="L1922" s="360">
        <v>39556</v>
      </c>
    </row>
    <row r="1923" spans="12:12" x14ac:dyDescent="0.2">
      <c r="L1923" s="360">
        <v>39557</v>
      </c>
    </row>
    <row r="1924" spans="12:12" x14ac:dyDescent="0.2">
      <c r="L1924" s="360">
        <v>39558</v>
      </c>
    </row>
    <row r="1925" spans="12:12" x14ac:dyDescent="0.2">
      <c r="L1925" s="360">
        <v>39559</v>
      </c>
    </row>
    <row r="1926" spans="12:12" x14ac:dyDescent="0.2">
      <c r="L1926" s="360">
        <v>39560</v>
      </c>
    </row>
    <row r="1927" spans="12:12" x14ac:dyDescent="0.2">
      <c r="L1927" s="360">
        <v>39561</v>
      </c>
    </row>
    <row r="1928" spans="12:12" x14ac:dyDescent="0.2">
      <c r="L1928" s="360">
        <v>39562</v>
      </c>
    </row>
    <row r="1929" spans="12:12" x14ac:dyDescent="0.2">
      <c r="L1929" s="360">
        <v>39563</v>
      </c>
    </row>
    <row r="1930" spans="12:12" x14ac:dyDescent="0.2">
      <c r="L1930" s="360">
        <v>39564</v>
      </c>
    </row>
    <row r="1931" spans="12:12" x14ac:dyDescent="0.2">
      <c r="L1931" s="360">
        <v>39565</v>
      </c>
    </row>
    <row r="1932" spans="12:12" x14ac:dyDescent="0.2">
      <c r="L1932" s="360">
        <v>39566</v>
      </c>
    </row>
    <row r="1933" spans="12:12" x14ac:dyDescent="0.2">
      <c r="L1933" s="360">
        <v>39567</v>
      </c>
    </row>
    <row r="1934" spans="12:12" x14ac:dyDescent="0.2">
      <c r="L1934" s="360">
        <v>39568</v>
      </c>
    </row>
    <row r="1935" spans="12:12" x14ac:dyDescent="0.2">
      <c r="L1935" s="360">
        <v>39569</v>
      </c>
    </row>
    <row r="1936" spans="12:12" x14ac:dyDescent="0.2">
      <c r="L1936" s="360">
        <v>39570</v>
      </c>
    </row>
    <row r="1937" spans="12:12" x14ac:dyDescent="0.2">
      <c r="L1937" s="360">
        <v>39571</v>
      </c>
    </row>
    <row r="1938" spans="12:12" x14ac:dyDescent="0.2">
      <c r="L1938" s="360">
        <v>39572</v>
      </c>
    </row>
    <row r="1939" spans="12:12" x14ac:dyDescent="0.2">
      <c r="L1939" s="360">
        <v>39573</v>
      </c>
    </row>
    <row r="1940" spans="12:12" x14ac:dyDescent="0.2">
      <c r="L1940" s="360">
        <v>39574</v>
      </c>
    </row>
    <row r="1941" spans="12:12" x14ac:dyDescent="0.2">
      <c r="L1941" s="360">
        <v>39575</v>
      </c>
    </row>
    <row r="1942" spans="12:12" x14ac:dyDescent="0.2">
      <c r="L1942" s="360">
        <v>39576</v>
      </c>
    </row>
    <row r="1943" spans="12:12" x14ac:dyDescent="0.2">
      <c r="L1943" s="360">
        <v>39577</v>
      </c>
    </row>
    <row r="1944" spans="12:12" x14ac:dyDescent="0.2">
      <c r="L1944" s="360">
        <v>39578</v>
      </c>
    </row>
    <row r="1945" spans="12:12" x14ac:dyDescent="0.2">
      <c r="L1945" s="360">
        <v>39579</v>
      </c>
    </row>
    <row r="1946" spans="12:12" x14ac:dyDescent="0.2">
      <c r="L1946" s="360">
        <v>39580</v>
      </c>
    </row>
    <row r="1947" spans="12:12" x14ac:dyDescent="0.2">
      <c r="L1947" s="360">
        <v>39581</v>
      </c>
    </row>
    <row r="1948" spans="12:12" x14ac:dyDescent="0.2">
      <c r="L1948" s="360">
        <v>39582</v>
      </c>
    </row>
    <row r="1949" spans="12:12" x14ac:dyDescent="0.2">
      <c r="L1949" s="360">
        <v>39583</v>
      </c>
    </row>
    <row r="1950" spans="12:12" x14ac:dyDescent="0.2">
      <c r="L1950" s="360">
        <v>39584</v>
      </c>
    </row>
    <row r="1951" spans="12:12" x14ac:dyDescent="0.2">
      <c r="L1951" s="360">
        <v>39585</v>
      </c>
    </row>
    <row r="1952" spans="12:12" x14ac:dyDescent="0.2">
      <c r="L1952" s="360">
        <v>39586</v>
      </c>
    </row>
    <row r="1953" spans="12:12" x14ac:dyDescent="0.2">
      <c r="L1953" s="360">
        <v>39587</v>
      </c>
    </row>
    <row r="1954" spans="12:12" x14ac:dyDescent="0.2">
      <c r="L1954" s="360">
        <v>39588</v>
      </c>
    </row>
    <row r="1955" spans="12:12" x14ac:dyDescent="0.2">
      <c r="L1955" s="360">
        <v>39589</v>
      </c>
    </row>
    <row r="1956" spans="12:12" x14ac:dyDescent="0.2">
      <c r="L1956" s="360">
        <v>39590</v>
      </c>
    </row>
    <row r="1957" spans="12:12" x14ac:dyDescent="0.2">
      <c r="L1957" s="360">
        <v>39591</v>
      </c>
    </row>
    <row r="1958" spans="12:12" x14ac:dyDescent="0.2">
      <c r="L1958" s="360">
        <v>39592</v>
      </c>
    </row>
    <row r="1959" spans="12:12" x14ac:dyDescent="0.2">
      <c r="L1959" s="360">
        <v>39593</v>
      </c>
    </row>
    <row r="1960" spans="12:12" x14ac:dyDescent="0.2">
      <c r="L1960" s="360">
        <v>39594</v>
      </c>
    </row>
    <row r="1961" spans="12:12" x14ac:dyDescent="0.2">
      <c r="L1961" s="360">
        <v>39595</v>
      </c>
    </row>
    <row r="1962" spans="12:12" x14ac:dyDescent="0.2">
      <c r="L1962" s="360">
        <v>39596</v>
      </c>
    </row>
    <row r="1963" spans="12:12" x14ac:dyDescent="0.2">
      <c r="L1963" s="360">
        <v>39597</v>
      </c>
    </row>
    <row r="1964" spans="12:12" x14ac:dyDescent="0.2">
      <c r="L1964" s="360">
        <v>39598</v>
      </c>
    </row>
    <row r="1965" spans="12:12" x14ac:dyDescent="0.2">
      <c r="L1965" s="360">
        <v>39599</v>
      </c>
    </row>
    <row r="1966" spans="12:12" x14ac:dyDescent="0.2">
      <c r="L1966" s="360">
        <v>39600</v>
      </c>
    </row>
    <row r="1967" spans="12:12" x14ac:dyDescent="0.2">
      <c r="L1967" s="360">
        <v>39601</v>
      </c>
    </row>
    <row r="1968" spans="12:12" x14ac:dyDescent="0.2">
      <c r="L1968" s="360">
        <v>39602</v>
      </c>
    </row>
    <row r="1969" spans="12:12" x14ac:dyDescent="0.2">
      <c r="L1969" s="360">
        <v>39603</v>
      </c>
    </row>
    <row r="1970" spans="12:12" x14ac:dyDescent="0.2">
      <c r="L1970" s="360">
        <v>39604</v>
      </c>
    </row>
    <row r="1971" spans="12:12" x14ac:dyDescent="0.2">
      <c r="L1971" s="360">
        <v>39605</v>
      </c>
    </row>
    <row r="1972" spans="12:12" x14ac:dyDescent="0.2">
      <c r="L1972" s="360">
        <v>39606</v>
      </c>
    </row>
    <row r="1973" spans="12:12" x14ac:dyDescent="0.2">
      <c r="L1973" s="360">
        <v>39607</v>
      </c>
    </row>
    <row r="1974" spans="12:12" x14ac:dyDescent="0.2">
      <c r="L1974" s="360">
        <v>39608</v>
      </c>
    </row>
    <row r="1975" spans="12:12" x14ac:dyDescent="0.2">
      <c r="L1975" s="360">
        <v>39609</v>
      </c>
    </row>
    <row r="1976" spans="12:12" x14ac:dyDescent="0.2">
      <c r="L1976" s="360">
        <v>39610</v>
      </c>
    </row>
    <row r="1977" spans="12:12" x14ac:dyDescent="0.2">
      <c r="L1977" s="360">
        <v>39611</v>
      </c>
    </row>
    <row r="1978" spans="12:12" x14ac:dyDescent="0.2">
      <c r="L1978" s="360">
        <v>39612</v>
      </c>
    </row>
    <row r="1979" spans="12:12" x14ac:dyDescent="0.2">
      <c r="L1979" s="360">
        <v>39613</v>
      </c>
    </row>
    <row r="1980" spans="12:12" x14ac:dyDescent="0.2">
      <c r="L1980" s="360">
        <v>39614</v>
      </c>
    </row>
    <row r="1981" spans="12:12" x14ac:dyDescent="0.2">
      <c r="L1981" s="360">
        <v>39615</v>
      </c>
    </row>
    <row r="1982" spans="12:12" x14ac:dyDescent="0.2">
      <c r="L1982" s="360">
        <v>39616</v>
      </c>
    </row>
    <row r="1983" spans="12:12" x14ac:dyDescent="0.2">
      <c r="L1983" s="360">
        <v>39617</v>
      </c>
    </row>
    <row r="1984" spans="12:12" x14ac:dyDescent="0.2">
      <c r="L1984" s="360">
        <v>39618</v>
      </c>
    </row>
    <row r="1985" spans="12:12" x14ac:dyDescent="0.2">
      <c r="L1985" s="360">
        <v>39619</v>
      </c>
    </row>
    <row r="1986" spans="12:12" x14ac:dyDescent="0.2">
      <c r="L1986" s="360">
        <v>39620</v>
      </c>
    </row>
    <row r="1987" spans="12:12" x14ac:dyDescent="0.2">
      <c r="L1987" s="360">
        <v>39621</v>
      </c>
    </row>
    <row r="1988" spans="12:12" x14ac:dyDescent="0.2">
      <c r="L1988" s="360">
        <v>39622</v>
      </c>
    </row>
    <row r="1989" spans="12:12" x14ac:dyDescent="0.2">
      <c r="L1989" s="360">
        <v>39623</v>
      </c>
    </row>
    <row r="1990" spans="12:12" x14ac:dyDescent="0.2">
      <c r="L1990" s="360">
        <v>39624</v>
      </c>
    </row>
    <row r="1991" spans="12:12" x14ac:dyDescent="0.2">
      <c r="L1991" s="360">
        <v>39625</v>
      </c>
    </row>
    <row r="1992" spans="12:12" x14ac:dyDescent="0.2">
      <c r="L1992" s="360">
        <v>39626</v>
      </c>
    </row>
    <row r="1993" spans="12:12" x14ac:dyDescent="0.2">
      <c r="L1993" s="360">
        <v>39627</v>
      </c>
    </row>
    <row r="1994" spans="12:12" x14ac:dyDescent="0.2">
      <c r="L1994" s="360">
        <v>39628</v>
      </c>
    </row>
    <row r="1995" spans="12:12" x14ac:dyDescent="0.2">
      <c r="L1995" s="360">
        <v>39629</v>
      </c>
    </row>
    <row r="1996" spans="12:12" x14ac:dyDescent="0.2">
      <c r="L1996" s="360">
        <v>39630</v>
      </c>
    </row>
    <row r="1997" spans="12:12" x14ac:dyDescent="0.2">
      <c r="L1997" s="360">
        <v>39631</v>
      </c>
    </row>
    <row r="1998" spans="12:12" x14ac:dyDescent="0.2">
      <c r="L1998" s="360">
        <v>39632</v>
      </c>
    </row>
    <row r="1999" spans="12:12" x14ac:dyDescent="0.2">
      <c r="L1999" s="360">
        <v>39633</v>
      </c>
    </row>
    <row r="2000" spans="12:12" x14ac:dyDescent="0.2">
      <c r="L2000" s="360">
        <v>39634</v>
      </c>
    </row>
    <row r="2001" spans="12:12" x14ac:dyDescent="0.2">
      <c r="L2001" s="360">
        <v>39635</v>
      </c>
    </row>
    <row r="2002" spans="12:12" x14ac:dyDescent="0.2">
      <c r="L2002" s="360">
        <v>39636</v>
      </c>
    </row>
    <row r="2003" spans="12:12" x14ac:dyDescent="0.2">
      <c r="L2003" s="360">
        <v>39637</v>
      </c>
    </row>
    <row r="2004" spans="12:12" x14ac:dyDescent="0.2">
      <c r="L2004" s="360">
        <v>39638</v>
      </c>
    </row>
    <row r="2005" spans="12:12" x14ac:dyDescent="0.2">
      <c r="L2005" s="360">
        <v>39639</v>
      </c>
    </row>
    <row r="2006" spans="12:12" x14ac:dyDescent="0.2">
      <c r="L2006" s="360">
        <v>39640</v>
      </c>
    </row>
    <row r="2007" spans="12:12" x14ac:dyDescent="0.2">
      <c r="L2007" s="360">
        <v>39641</v>
      </c>
    </row>
    <row r="2008" spans="12:12" x14ac:dyDescent="0.2">
      <c r="L2008" s="360">
        <v>39642</v>
      </c>
    </row>
    <row r="2009" spans="12:12" x14ac:dyDescent="0.2">
      <c r="L2009" s="360">
        <v>39643</v>
      </c>
    </row>
    <row r="2010" spans="12:12" x14ac:dyDescent="0.2">
      <c r="L2010" s="360">
        <v>39644</v>
      </c>
    </row>
    <row r="2011" spans="12:12" x14ac:dyDescent="0.2">
      <c r="L2011" s="360">
        <v>39645</v>
      </c>
    </row>
    <row r="2012" spans="12:12" x14ac:dyDescent="0.2">
      <c r="L2012" s="360">
        <v>39646</v>
      </c>
    </row>
    <row r="2013" spans="12:12" x14ac:dyDescent="0.2">
      <c r="L2013" s="360">
        <v>39647</v>
      </c>
    </row>
    <row r="2014" spans="12:12" x14ac:dyDescent="0.2">
      <c r="L2014" s="360">
        <v>39648</v>
      </c>
    </row>
    <row r="2015" spans="12:12" x14ac:dyDescent="0.2">
      <c r="L2015" s="360">
        <v>39649</v>
      </c>
    </row>
    <row r="2016" spans="12:12" x14ac:dyDescent="0.2">
      <c r="L2016" s="360">
        <v>39650</v>
      </c>
    </row>
    <row r="2017" spans="12:12" x14ac:dyDescent="0.2">
      <c r="L2017" s="360">
        <v>39651</v>
      </c>
    </row>
    <row r="2018" spans="12:12" x14ac:dyDescent="0.2">
      <c r="L2018" s="360">
        <v>39652</v>
      </c>
    </row>
    <row r="2019" spans="12:12" x14ac:dyDescent="0.2">
      <c r="L2019" s="360">
        <v>39653</v>
      </c>
    </row>
    <row r="2020" spans="12:12" x14ac:dyDescent="0.2">
      <c r="L2020" s="360">
        <v>39654</v>
      </c>
    </row>
    <row r="2021" spans="12:12" x14ac:dyDescent="0.2">
      <c r="L2021" s="360">
        <v>39655</v>
      </c>
    </row>
    <row r="2022" spans="12:12" x14ac:dyDescent="0.2">
      <c r="L2022" s="360">
        <v>39656</v>
      </c>
    </row>
    <row r="2023" spans="12:12" x14ac:dyDescent="0.2">
      <c r="L2023" s="360">
        <v>39657</v>
      </c>
    </row>
    <row r="2024" spans="12:12" x14ac:dyDescent="0.2">
      <c r="L2024" s="360">
        <v>39658</v>
      </c>
    </row>
    <row r="2025" spans="12:12" x14ac:dyDescent="0.2">
      <c r="L2025" s="360">
        <v>39659</v>
      </c>
    </row>
    <row r="2026" spans="12:12" x14ac:dyDescent="0.2">
      <c r="L2026" s="360">
        <v>39660</v>
      </c>
    </row>
    <row r="2027" spans="12:12" x14ac:dyDescent="0.2">
      <c r="L2027" s="360">
        <v>39661</v>
      </c>
    </row>
    <row r="2028" spans="12:12" x14ac:dyDescent="0.2">
      <c r="L2028" s="360">
        <v>39662</v>
      </c>
    </row>
    <row r="2029" spans="12:12" x14ac:dyDescent="0.2">
      <c r="L2029" s="360">
        <v>39663</v>
      </c>
    </row>
    <row r="2030" spans="12:12" x14ac:dyDescent="0.2">
      <c r="L2030" s="360">
        <v>39664</v>
      </c>
    </row>
    <row r="2031" spans="12:12" x14ac:dyDescent="0.2">
      <c r="L2031" s="360">
        <v>39665</v>
      </c>
    </row>
    <row r="2032" spans="12:12" x14ac:dyDescent="0.2">
      <c r="L2032" s="360">
        <v>39666</v>
      </c>
    </row>
    <row r="2033" spans="12:12" x14ac:dyDescent="0.2">
      <c r="L2033" s="360">
        <v>39667</v>
      </c>
    </row>
    <row r="2034" spans="12:12" x14ac:dyDescent="0.2">
      <c r="L2034" s="360">
        <v>39668</v>
      </c>
    </row>
    <row r="2035" spans="12:12" x14ac:dyDescent="0.2">
      <c r="L2035" s="360">
        <v>39669</v>
      </c>
    </row>
    <row r="2036" spans="12:12" x14ac:dyDescent="0.2">
      <c r="L2036" s="360">
        <v>39670</v>
      </c>
    </row>
    <row r="2037" spans="12:12" x14ac:dyDescent="0.2">
      <c r="L2037" s="360">
        <v>39671</v>
      </c>
    </row>
    <row r="2038" spans="12:12" x14ac:dyDescent="0.2">
      <c r="L2038" s="360">
        <v>39672</v>
      </c>
    </row>
    <row r="2039" spans="12:12" x14ac:dyDescent="0.2">
      <c r="L2039" s="360">
        <v>39673</v>
      </c>
    </row>
    <row r="2040" spans="12:12" x14ac:dyDescent="0.2">
      <c r="L2040" s="360">
        <v>39674</v>
      </c>
    </row>
    <row r="2041" spans="12:12" x14ac:dyDescent="0.2">
      <c r="L2041" s="360">
        <v>39675</v>
      </c>
    </row>
    <row r="2042" spans="12:12" x14ac:dyDescent="0.2">
      <c r="L2042" s="360">
        <v>39676</v>
      </c>
    </row>
    <row r="2043" spans="12:12" x14ac:dyDescent="0.2">
      <c r="L2043" s="360">
        <v>39677</v>
      </c>
    </row>
    <row r="2044" spans="12:12" x14ac:dyDescent="0.2">
      <c r="L2044" s="360">
        <v>39678</v>
      </c>
    </row>
    <row r="2045" spans="12:12" x14ac:dyDescent="0.2">
      <c r="L2045" s="360">
        <v>39679</v>
      </c>
    </row>
    <row r="2046" spans="12:12" x14ac:dyDescent="0.2">
      <c r="L2046" s="360">
        <v>39680</v>
      </c>
    </row>
    <row r="2047" spans="12:12" x14ac:dyDescent="0.2">
      <c r="L2047" s="360">
        <v>39681</v>
      </c>
    </row>
    <row r="2048" spans="12:12" x14ac:dyDescent="0.2">
      <c r="L2048" s="360">
        <v>39682</v>
      </c>
    </row>
    <row r="2049" spans="12:12" x14ac:dyDescent="0.2">
      <c r="L2049" s="360">
        <v>39683</v>
      </c>
    </row>
    <row r="2050" spans="12:12" x14ac:dyDescent="0.2">
      <c r="L2050" s="360">
        <v>39684</v>
      </c>
    </row>
    <row r="2051" spans="12:12" x14ac:dyDescent="0.2">
      <c r="L2051" s="360">
        <v>39685</v>
      </c>
    </row>
    <row r="2052" spans="12:12" x14ac:dyDescent="0.2">
      <c r="L2052" s="360">
        <v>39686</v>
      </c>
    </row>
    <row r="2053" spans="12:12" x14ac:dyDescent="0.2">
      <c r="L2053" s="360">
        <v>39687</v>
      </c>
    </row>
    <row r="2054" spans="12:12" x14ac:dyDescent="0.2">
      <c r="L2054" s="360">
        <v>39688</v>
      </c>
    </row>
    <row r="2055" spans="12:12" x14ac:dyDescent="0.2">
      <c r="L2055" s="360">
        <v>39689</v>
      </c>
    </row>
    <row r="2056" spans="12:12" x14ac:dyDescent="0.2">
      <c r="L2056" s="360">
        <v>39690</v>
      </c>
    </row>
    <row r="2057" spans="12:12" x14ac:dyDescent="0.2">
      <c r="L2057" s="360">
        <v>39691</v>
      </c>
    </row>
    <row r="2058" spans="12:12" x14ac:dyDescent="0.2">
      <c r="L2058" s="360">
        <v>39692</v>
      </c>
    </row>
    <row r="2059" spans="12:12" x14ac:dyDescent="0.2">
      <c r="L2059" s="360">
        <v>39693</v>
      </c>
    </row>
    <row r="2060" spans="12:12" x14ac:dyDescent="0.2">
      <c r="L2060" s="360">
        <v>39694</v>
      </c>
    </row>
    <row r="2061" spans="12:12" x14ac:dyDescent="0.2">
      <c r="L2061" s="360">
        <v>39695</v>
      </c>
    </row>
    <row r="2062" spans="12:12" x14ac:dyDescent="0.2">
      <c r="L2062" s="360">
        <v>39696</v>
      </c>
    </row>
    <row r="2063" spans="12:12" x14ac:dyDescent="0.2">
      <c r="L2063" s="360">
        <v>39697</v>
      </c>
    </row>
    <row r="2064" spans="12:12" x14ac:dyDescent="0.2">
      <c r="L2064" s="360">
        <v>39698</v>
      </c>
    </row>
    <row r="2065" spans="12:12" x14ac:dyDescent="0.2">
      <c r="L2065" s="360">
        <v>39699</v>
      </c>
    </row>
    <row r="2066" spans="12:12" x14ac:dyDescent="0.2">
      <c r="L2066" s="360">
        <v>39700</v>
      </c>
    </row>
    <row r="2067" spans="12:12" x14ac:dyDescent="0.2">
      <c r="L2067" s="360">
        <v>39701</v>
      </c>
    </row>
    <row r="2068" spans="12:12" x14ac:dyDescent="0.2">
      <c r="L2068" s="360">
        <v>39702</v>
      </c>
    </row>
    <row r="2069" spans="12:12" x14ac:dyDescent="0.2">
      <c r="L2069" s="360">
        <v>39703</v>
      </c>
    </row>
    <row r="2070" spans="12:12" x14ac:dyDescent="0.2">
      <c r="L2070" s="360">
        <v>39704</v>
      </c>
    </row>
    <row r="2071" spans="12:12" x14ac:dyDescent="0.2">
      <c r="L2071" s="360">
        <v>39705</v>
      </c>
    </row>
    <row r="2072" spans="12:12" x14ac:dyDescent="0.2">
      <c r="L2072" s="360">
        <v>39706</v>
      </c>
    </row>
    <row r="2073" spans="12:12" x14ac:dyDescent="0.2">
      <c r="L2073" s="360">
        <v>39707</v>
      </c>
    </row>
    <row r="2074" spans="12:12" x14ac:dyDescent="0.2">
      <c r="L2074" s="360">
        <v>39708</v>
      </c>
    </row>
    <row r="2075" spans="12:12" x14ac:dyDescent="0.2">
      <c r="L2075" s="360">
        <v>39709</v>
      </c>
    </row>
    <row r="2076" spans="12:12" x14ac:dyDescent="0.2">
      <c r="L2076" s="360">
        <v>39710</v>
      </c>
    </row>
    <row r="2077" spans="12:12" x14ac:dyDescent="0.2">
      <c r="L2077" s="360">
        <v>39711</v>
      </c>
    </row>
    <row r="2078" spans="12:12" x14ac:dyDescent="0.2">
      <c r="L2078" s="360">
        <v>39712</v>
      </c>
    </row>
    <row r="2079" spans="12:12" x14ac:dyDescent="0.2">
      <c r="L2079" s="360">
        <v>39713</v>
      </c>
    </row>
    <row r="2080" spans="12:12" x14ac:dyDescent="0.2">
      <c r="L2080" s="360">
        <v>39714</v>
      </c>
    </row>
    <row r="2081" spans="12:12" x14ac:dyDescent="0.2">
      <c r="L2081" s="360">
        <v>39715</v>
      </c>
    </row>
    <row r="2082" spans="12:12" x14ac:dyDescent="0.2">
      <c r="L2082" s="360">
        <v>39716</v>
      </c>
    </row>
    <row r="2083" spans="12:12" x14ac:dyDescent="0.2">
      <c r="L2083" s="360">
        <v>39717</v>
      </c>
    </row>
    <row r="2084" spans="12:12" x14ac:dyDescent="0.2">
      <c r="L2084" s="360">
        <v>39718</v>
      </c>
    </row>
    <row r="2085" spans="12:12" x14ac:dyDescent="0.2">
      <c r="L2085" s="360">
        <v>39719</v>
      </c>
    </row>
    <row r="2086" spans="12:12" x14ac:dyDescent="0.2">
      <c r="L2086" s="360">
        <v>39720</v>
      </c>
    </row>
    <row r="2087" spans="12:12" x14ac:dyDescent="0.2">
      <c r="L2087" s="360">
        <v>39721</v>
      </c>
    </row>
    <row r="2088" spans="12:12" x14ac:dyDescent="0.2">
      <c r="L2088" s="360">
        <v>39722</v>
      </c>
    </row>
    <row r="2089" spans="12:12" x14ac:dyDescent="0.2">
      <c r="L2089" s="360">
        <v>39723</v>
      </c>
    </row>
    <row r="2090" spans="12:12" x14ac:dyDescent="0.2">
      <c r="L2090" s="360">
        <v>39724</v>
      </c>
    </row>
    <row r="2091" spans="12:12" x14ac:dyDescent="0.2">
      <c r="L2091" s="360">
        <v>39725</v>
      </c>
    </row>
    <row r="2092" spans="12:12" x14ac:dyDescent="0.2">
      <c r="L2092" s="360">
        <v>39726</v>
      </c>
    </row>
    <row r="2093" spans="12:12" x14ac:dyDescent="0.2">
      <c r="L2093" s="360">
        <v>39727</v>
      </c>
    </row>
    <row r="2094" spans="12:12" x14ac:dyDescent="0.2">
      <c r="L2094" s="360">
        <v>39728</v>
      </c>
    </row>
    <row r="2095" spans="12:12" x14ac:dyDescent="0.2">
      <c r="L2095" s="360">
        <v>39729</v>
      </c>
    </row>
    <row r="2096" spans="12:12" x14ac:dyDescent="0.2">
      <c r="L2096" s="360">
        <v>39730</v>
      </c>
    </row>
    <row r="2097" spans="12:12" x14ac:dyDescent="0.2">
      <c r="L2097" s="360">
        <v>39731</v>
      </c>
    </row>
    <row r="2098" spans="12:12" x14ac:dyDescent="0.2">
      <c r="L2098" s="360">
        <v>39732</v>
      </c>
    </row>
    <row r="2099" spans="12:12" x14ac:dyDescent="0.2">
      <c r="L2099" s="360">
        <v>39733</v>
      </c>
    </row>
    <row r="2100" spans="12:12" x14ac:dyDescent="0.2">
      <c r="L2100" s="360">
        <v>39734</v>
      </c>
    </row>
    <row r="2101" spans="12:12" x14ac:dyDescent="0.2">
      <c r="L2101" s="360">
        <v>39735</v>
      </c>
    </row>
    <row r="2102" spans="12:12" x14ac:dyDescent="0.2">
      <c r="L2102" s="360">
        <v>39736</v>
      </c>
    </row>
    <row r="2103" spans="12:12" x14ac:dyDescent="0.2">
      <c r="L2103" s="360">
        <v>39737</v>
      </c>
    </row>
    <row r="2104" spans="12:12" x14ac:dyDescent="0.2">
      <c r="L2104" s="360">
        <v>39738</v>
      </c>
    </row>
    <row r="2105" spans="12:12" x14ac:dyDescent="0.2">
      <c r="L2105" s="360">
        <v>39739</v>
      </c>
    </row>
    <row r="2106" spans="12:12" x14ac:dyDescent="0.2">
      <c r="L2106" s="360">
        <v>39740</v>
      </c>
    </row>
    <row r="2107" spans="12:12" x14ac:dyDescent="0.2">
      <c r="L2107" s="360">
        <v>39741</v>
      </c>
    </row>
    <row r="2108" spans="12:12" x14ac:dyDescent="0.2">
      <c r="L2108" s="360">
        <v>39742</v>
      </c>
    </row>
    <row r="2109" spans="12:12" x14ac:dyDescent="0.2">
      <c r="L2109" s="360">
        <v>39743</v>
      </c>
    </row>
    <row r="2110" spans="12:12" x14ac:dyDescent="0.2">
      <c r="L2110" s="360">
        <v>39744</v>
      </c>
    </row>
    <row r="2111" spans="12:12" x14ac:dyDescent="0.2">
      <c r="L2111" s="360">
        <v>39745</v>
      </c>
    </row>
    <row r="2112" spans="12:12" x14ac:dyDescent="0.2">
      <c r="L2112" s="360">
        <v>39746</v>
      </c>
    </row>
    <row r="2113" spans="12:12" x14ac:dyDescent="0.2">
      <c r="L2113" s="360">
        <v>39747</v>
      </c>
    </row>
    <row r="2114" spans="12:12" x14ac:dyDescent="0.2">
      <c r="L2114" s="360">
        <v>39748</v>
      </c>
    </row>
    <row r="2115" spans="12:12" x14ac:dyDescent="0.2">
      <c r="L2115" s="360">
        <v>39749</v>
      </c>
    </row>
    <row r="2116" spans="12:12" x14ac:dyDescent="0.2">
      <c r="L2116" s="360">
        <v>39750</v>
      </c>
    </row>
    <row r="2117" spans="12:12" x14ac:dyDescent="0.2">
      <c r="L2117" s="360">
        <v>39751</v>
      </c>
    </row>
    <row r="2118" spans="12:12" x14ac:dyDescent="0.2">
      <c r="L2118" s="360">
        <v>39752</v>
      </c>
    </row>
    <row r="2119" spans="12:12" x14ac:dyDescent="0.2">
      <c r="L2119" s="360">
        <v>39753</v>
      </c>
    </row>
    <row r="2120" spans="12:12" x14ac:dyDescent="0.2">
      <c r="L2120" s="360">
        <v>39754</v>
      </c>
    </row>
    <row r="2121" spans="12:12" x14ac:dyDescent="0.2">
      <c r="L2121" s="360">
        <v>39755</v>
      </c>
    </row>
    <row r="2122" spans="12:12" x14ac:dyDescent="0.2">
      <c r="L2122" s="360">
        <v>39756</v>
      </c>
    </row>
    <row r="2123" spans="12:12" x14ac:dyDescent="0.2">
      <c r="L2123" s="360">
        <v>39757</v>
      </c>
    </row>
    <row r="2124" spans="12:12" x14ac:dyDescent="0.2">
      <c r="L2124" s="360">
        <v>39758</v>
      </c>
    </row>
    <row r="2125" spans="12:12" x14ac:dyDescent="0.2">
      <c r="L2125" s="360">
        <v>39759</v>
      </c>
    </row>
    <row r="2126" spans="12:12" x14ac:dyDescent="0.2">
      <c r="L2126" s="360">
        <v>39760</v>
      </c>
    </row>
    <row r="2127" spans="12:12" x14ac:dyDescent="0.2">
      <c r="L2127" s="360">
        <v>39761</v>
      </c>
    </row>
    <row r="2128" spans="12:12" x14ac:dyDescent="0.2">
      <c r="L2128" s="360">
        <v>39762</v>
      </c>
    </row>
    <row r="2129" spans="12:12" x14ac:dyDescent="0.2">
      <c r="L2129" s="360">
        <v>39763</v>
      </c>
    </row>
    <row r="2130" spans="12:12" x14ac:dyDescent="0.2">
      <c r="L2130" s="360">
        <v>39764</v>
      </c>
    </row>
    <row r="2131" spans="12:12" x14ac:dyDescent="0.2">
      <c r="L2131" s="360">
        <v>39765</v>
      </c>
    </row>
    <row r="2132" spans="12:12" x14ac:dyDescent="0.2">
      <c r="L2132" s="360">
        <v>39766</v>
      </c>
    </row>
    <row r="2133" spans="12:12" x14ac:dyDescent="0.2">
      <c r="L2133" s="360">
        <v>39767</v>
      </c>
    </row>
    <row r="2134" spans="12:12" x14ac:dyDescent="0.2">
      <c r="L2134" s="360">
        <v>39768</v>
      </c>
    </row>
    <row r="2135" spans="12:12" x14ac:dyDescent="0.2">
      <c r="L2135" s="360">
        <v>39769</v>
      </c>
    </row>
    <row r="2136" spans="12:12" x14ac:dyDescent="0.2">
      <c r="L2136" s="360">
        <v>39770</v>
      </c>
    </row>
    <row r="2137" spans="12:12" x14ac:dyDescent="0.2">
      <c r="L2137" s="360">
        <v>39771</v>
      </c>
    </row>
    <row r="2138" spans="12:12" x14ac:dyDescent="0.2">
      <c r="L2138" s="360">
        <v>39772</v>
      </c>
    </row>
    <row r="2139" spans="12:12" x14ac:dyDescent="0.2">
      <c r="L2139" s="360">
        <v>39773</v>
      </c>
    </row>
    <row r="2140" spans="12:12" x14ac:dyDescent="0.2">
      <c r="L2140" s="360">
        <v>39774</v>
      </c>
    </row>
    <row r="2141" spans="12:12" x14ac:dyDescent="0.2">
      <c r="L2141" s="360">
        <v>39775</v>
      </c>
    </row>
    <row r="2142" spans="12:12" x14ac:dyDescent="0.2">
      <c r="L2142" s="360">
        <v>39776</v>
      </c>
    </row>
    <row r="2143" spans="12:12" x14ac:dyDescent="0.2">
      <c r="L2143" s="360">
        <v>39777</v>
      </c>
    </row>
    <row r="2144" spans="12:12" x14ac:dyDescent="0.2">
      <c r="L2144" s="360">
        <v>39778</v>
      </c>
    </row>
    <row r="2145" spans="12:12" x14ac:dyDescent="0.2">
      <c r="L2145" s="360">
        <v>39779</v>
      </c>
    </row>
    <row r="2146" spans="12:12" x14ac:dyDescent="0.2">
      <c r="L2146" s="360">
        <v>39780</v>
      </c>
    </row>
    <row r="2147" spans="12:12" x14ac:dyDescent="0.2">
      <c r="L2147" s="360">
        <v>39781</v>
      </c>
    </row>
    <row r="2148" spans="12:12" x14ac:dyDescent="0.2">
      <c r="L2148" s="360">
        <v>39782</v>
      </c>
    </row>
    <row r="2149" spans="12:12" x14ac:dyDescent="0.2">
      <c r="L2149" s="360">
        <v>39783</v>
      </c>
    </row>
    <row r="2150" spans="12:12" x14ac:dyDescent="0.2">
      <c r="L2150" s="360">
        <v>39784</v>
      </c>
    </row>
    <row r="2151" spans="12:12" x14ac:dyDescent="0.2">
      <c r="L2151" s="360">
        <v>39785</v>
      </c>
    </row>
    <row r="2152" spans="12:12" x14ac:dyDescent="0.2">
      <c r="L2152" s="360">
        <v>39786</v>
      </c>
    </row>
    <row r="2153" spans="12:12" x14ac:dyDescent="0.2">
      <c r="L2153" s="360">
        <v>39787</v>
      </c>
    </row>
    <row r="2154" spans="12:12" x14ac:dyDescent="0.2">
      <c r="L2154" s="360">
        <v>39788</v>
      </c>
    </row>
    <row r="2155" spans="12:12" x14ac:dyDescent="0.2">
      <c r="L2155" s="360">
        <v>39789</v>
      </c>
    </row>
    <row r="2156" spans="12:12" x14ac:dyDescent="0.2">
      <c r="L2156" s="360">
        <v>39790</v>
      </c>
    </row>
    <row r="2157" spans="12:12" x14ac:dyDescent="0.2">
      <c r="L2157" s="360">
        <v>39791</v>
      </c>
    </row>
    <row r="2158" spans="12:12" x14ac:dyDescent="0.2">
      <c r="L2158" s="360">
        <v>39792</v>
      </c>
    </row>
    <row r="2159" spans="12:12" x14ac:dyDescent="0.2">
      <c r="L2159" s="360">
        <v>39793</v>
      </c>
    </row>
    <row r="2160" spans="12:12" x14ac:dyDescent="0.2">
      <c r="L2160" s="360">
        <v>39794</v>
      </c>
    </row>
    <row r="2161" spans="12:12" x14ac:dyDescent="0.2">
      <c r="L2161" s="360">
        <v>39795</v>
      </c>
    </row>
    <row r="2162" spans="12:12" x14ac:dyDescent="0.2">
      <c r="L2162" s="360">
        <v>39796</v>
      </c>
    </row>
    <row r="2163" spans="12:12" x14ac:dyDescent="0.2">
      <c r="L2163" s="360">
        <v>39797</v>
      </c>
    </row>
    <row r="2164" spans="12:12" x14ac:dyDescent="0.2">
      <c r="L2164" s="360">
        <v>39798</v>
      </c>
    </row>
    <row r="2165" spans="12:12" x14ac:dyDescent="0.2">
      <c r="L2165" s="360">
        <v>39799</v>
      </c>
    </row>
    <row r="2166" spans="12:12" x14ac:dyDescent="0.2">
      <c r="L2166" s="360">
        <v>39800</v>
      </c>
    </row>
    <row r="2167" spans="12:12" x14ac:dyDescent="0.2">
      <c r="L2167" s="360">
        <v>39801</v>
      </c>
    </row>
    <row r="2168" spans="12:12" x14ac:dyDescent="0.2">
      <c r="L2168" s="360">
        <v>39802</v>
      </c>
    </row>
    <row r="2169" spans="12:12" x14ac:dyDescent="0.2">
      <c r="L2169" s="360">
        <v>39803</v>
      </c>
    </row>
    <row r="2170" spans="12:12" x14ac:dyDescent="0.2">
      <c r="L2170" s="360">
        <v>39804</v>
      </c>
    </row>
    <row r="2171" spans="12:12" x14ac:dyDescent="0.2">
      <c r="L2171" s="360">
        <v>39805</v>
      </c>
    </row>
    <row r="2172" spans="12:12" x14ac:dyDescent="0.2">
      <c r="L2172" s="360">
        <v>39806</v>
      </c>
    </row>
    <row r="2173" spans="12:12" x14ac:dyDescent="0.2">
      <c r="L2173" s="360">
        <v>39807</v>
      </c>
    </row>
    <row r="2174" spans="12:12" x14ac:dyDescent="0.2">
      <c r="L2174" s="360">
        <v>39808</v>
      </c>
    </row>
    <row r="2175" spans="12:12" x14ac:dyDescent="0.2">
      <c r="L2175" s="360">
        <v>39809</v>
      </c>
    </row>
    <row r="2176" spans="12:12" x14ac:dyDescent="0.2">
      <c r="L2176" s="360">
        <v>39810</v>
      </c>
    </row>
    <row r="2177" spans="12:12" x14ac:dyDescent="0.2">
      <c r="L2177" s="360">
        <v>39811</v>
      </c>
    </row>
    <row r="2178" spans="12:12" x14ac:dyDescent="0.2">
      <c r="L2178" s="360">
        <v>39812</v>
      </c>
    </row>
    <row r="2179" spans="12:12" x14ac:dyDescent="0.2">
      <c r="L2179" s="360">
        <v>39813</v>
      </c>
    </row>
    <row r="2180" spans="12:12" x14ac:dyDescent="0.2">
      <c r="L2180" s="360">
        <v>39814</v>
      </c>
    </row>
    <row r="2181" spans="12:12" x14ac:dyDescent="0.2">
      <c r="L2181" s="360">
        <v>39815</v>
      </c>
    </row>
    <row r="2182" spans="12:12" x14ac:dyDescent="0.2">
      <c r="L2182" s="360">
        <v>39816</v>
      </c>
    </row>
    <row r="2183" spans="12:12" x14ac:dyDescent="0.2">
      <c r="L2183" s="360">
        <v>39817</v>
      </c>
    </row>
    <row r="2184" spans="12:12" x14ac:dyDescent="0.2">
      <c r="L2184" s="360">
        <v>39818</v>
      </c>
    </row>
    <row r="2185" spans="12:12" x14ac:dyDescent="0.2">
      <c r="L2185" s="360">
        <v>39819</v>
      </c>
    </row>
    <row r="2186" spans="12:12" x14ac:dyDescent="0.2">
      <c r="L2186" s="360">
        <v>39820</v>
      </c>
    </row>
    <row r="2187" spans="12:12" x14ac:dyDescent="0.2">
      <c r="L2187" s="360">
        <v>39821</v>
      </c>
    </row>
    <row r="2188" spans="12:12" x14ac:dyDescent="0.2">
      <c r="L2188" s="360">
        <v>39822</v>
      </c>
    </row>
    <row r="2189" spans="12:12" x14ac:dyDescent="0.2">
      <c r="L2189" s="360">
        <v>39823</v>
      </c>
    </row>
    <row r="2190" spans="12:12" x14ac:dyDescent="0.2">
      <c r="L2190" s="360">
        <v>39824</v>
      </c>
    </row>
    <row r="2191" spans="12:12" x14ac:dyDescent="0.2">
      <c r="L2191" s="360">
        <v>39825</v>
      </c>
    </row>
    <row r="2192" spans="12:12" x14ac:dyDescent="0.2">
      <c r="L2192" s="360">
        <v>39826</v>
      </c>
    </row>
    <row r="2193" spans="12:12" x14ac:dyDescent="0.2">
      <c r="L2193" s="360">
        <v>39827</v>
      </c>
    </row>
    <row r="2194" spans="12:12" x14ac:dyDescent="0.2">
      <c r="L2194" s="360">
        <v>39828</v>
      </c>
    </row>
    <row r="2195" spans="12:12" x14ac:dyDescent="0.2">
      <c r="L2195" s="360">
        <v>39829</v>
      </c>
    </row>
    <row r="2196" spans="12:12" x14ac:dyDescent="0.2">
      <c r="L2196" s="360">
        <v>39830</v>
      </c>
    </row>
    <row r="2197" spans="12:12" x14ac:dyDescent="0.2">
      <c r="L2197" s="360">
        <v>39831</v>
      </c>
    </row>
    <row r="2198" spans="12:12" x14ac:dyDescent="0.2">
      <c r="L2198" s="360">
        <v>39832</v>
      </c>
    </row>
    <row r="2199" spans="12:12" x14ac:dyDescent="0.2">
      <c r="L2199" s="360">
        <v>39833</v>
      </c>
    </row>
    <row r="2200" spans="12:12" x14ac:dyDescent="0.2">
      <c r="L2200" s="360">
        <v>39834</v>
      </c>
    </row>
    <row r="2201" spans="12:12" x14ac:dyDescent="0.2">
      <c r="L2201" s="360">
        <v>39835</v>
      </c>
    </row>
    <row r="2202" spans="12:12" x14ac:dyDescent="0.2">
      <c r="L2202" s="360">
        <v>39836</v>
      </c>
    </row>
    <row r="2203" spans="12:12" x14ac:dyDescent="0.2">
      <c r="L2203" s="360">
        <v>39837</v>
      </c>
    </row>
    <row r="2204" spans="12:12" x14ac:dyDescent="0.2">
      <c r="L2204" s="360">
        <v>39838</v>
      </c>
    </row>
    <row r="2205" spans="12:12" x14ac:dyDescent="0.2">
      <c r="L2205" s="360">
        <v>39839</v>
      </c>
    </row>
    <row r="2206" spans="12:12" x14ac:dyDescent="0.2">
      <c r="L2206" s="360">
        <v>39840</v>
      </c>
    </row>
    <row r="2207" spans="12:12" x14ac:dyDescent="0.2">
      <c r="L2207" s="360">
        <v>39841</v>
      </c>
    </row>
    <row r="2208" spans="12:12" x14ac:dyDescent="0.2">
      <c r="L2208" s="360">
        <v>39842</v>
      </c>
    </row>
    <row r="2209" spans="12:12" x14ac:dyDescent="0.2">
      <c r="L2209" s="360">
        <v>39843</v>
      </c>
    </row>
    <row r="2210" spans="12:12" x14ac:dyDescent="0.2">
      <c r="L2210" s="360">
        <v>39844</v>
      </c>
    </row>
    <row r="2211" spans="12:12" x14ac:dyDescent="0.2">
      <c r="L2211" s="360">
        <v>39845</v>
      </c>
    </row>
    <row r="2212" spans="12:12" x14ac:dyDescent="0.2">
      <c r="L2212" s="360">
        <v>39846</v>
      </c>
    </row>
    <row r="2213" spans="12:12" x14ac:dyDescent="0.2">
      <c r="L2213" s="360">
        <v>39847</v>
      </c>
    </row>
    <row r="2214" spans="12:12" x14ac:dyDescent="0.2">
      <c r="L2214" s="360">
        <v>39848</v>
      </c>
    </row>
    <row r="2215" spans="12:12" x14ac:dyDescent="0.2">
      <c r="L2215" s="360">
        <v>39849</v>
      </c>
    </row>
    <row r="2216" spans="12:12" x14ac:dyDescent="0.2">
      <c r="L2216" s="360">
        <v>39850</v>
      </c>
    </row>
    <row r="2217" spans="12:12" x14ac:dyDescent="0.2">
      <c r="L2217" s="360">
        <v>39851</v>
      </c>
    </row>
    <row r="2218" spans="12:12" x14ac:dyDescent="0.2">
      <c r="L2218" s="360">
        <v>39852</v>
      </c>
    </row>
    <row r="2219" spans="12:12" x14ac:dyDescent="0.2">
      <c r="L2219" s="360">
        <v>39853</v>
      </c>
    </row>
    <row r="2220" spans="12:12" x14ac:dyDescent="0.2">
      <c r="L2220" s="360">
        <v>39854</v>
      </c>
    </row>
    <row r="2221" spans="12:12" x14ac:dyDescent="0.2">
      <c r="L2221" s="360">
        <v>39855</v>
      </c>
    </row>
    <row r="2222" spans="12:12" x14ac:dyDescent="0.2">
      <c r="L2222" s="360">
        <v>39856</v>
      </c>
    </row>
    <row r="2223" spans="12:12" x14ac:dyDescent="0.2">
      <c r="L2223" s="360">
        <v>39857</v>
      </c>
    </row>
    <row r="2224" spans="12:12" x14ac:dyDescent="0.2">
      <c r="L2224" s="360">
        <v>39858</v>
      </c>
    </row>
    <row r="2225" spans="12:12" x14ac:dyDescent="0.2">
      <c r="L2225" s="360">
        <v>39859</v>
      </c>
    </row>
    <row r="2226" spans="12:12" x14ac:dyDescent="0.2">
      <c r="L2226" s="360">
        <v>39860</v>
      </c>
    </row>
    <row r="2227" spans="12:12" x14ac:dyDescent="0.2">
      <c r="L2227" s="360">
        <v>39861</v>
      </c>
    </row>
    <row r="2228" spans="12:12" x14ac:dyDescent="0.2">
      <c r="L2228" s="360">
        <v>39862</v>
      </c>
    </row>
    <row r="2229" spans="12:12" x14ac:dyDescent="0.2">
      <c r="L2229" s="360">
        <v>39863</v>
      </c>
    </row>
    <row r="2230" spans="12:12" x14ac:dyDescent="0.2">
      <c r="L2230" s="360">
        <v>39864</v>
      </c>
    </row>
    <row r="2231" spans="12:12" x14ac:dyDescent="0.2">
      <c r="L2231" s="360">
        <v>39865</v>
      </c>
    </row>
    <row r="2232" spans="12:12" x14ac:dyDescent="0.2">
      <c r="L2232" s="360">
        <v>39866</v>
      </c>
    </row>
    <row r="2233" spans="12:12" x14ac:dyDescent="0.2">
      <c r="L2233" s="360">
        <v>39867</v>
      </c>
    </row>
    <row r="2234" spans="12:12" x14ac:dyDescent="0.2">
      <c r="L2234" s="360">
        <v>39868</v>
      </c>
    </row>
    <row r="2235" spans="12:12" x14ac:dyDescent="0.2">
      <c r="L2235" s="360">
        <v>39869</v>
      </c>
    </row>
    <row r="2236" spans="12:12" x14ac:dyDescent="0.2">
      <c r="L2236" s="360">
        <v>39870</v>
      </c>
    </row>
    <row r="2237" spans="12:12" x14ac:dyDescent="0.2">
      <c r="L2237" s="360">
        <v>39871</v>
      </c>
    </row>
    <row r="2238" spans="12:12" x14ac:dyDescent="0.2">
      <c r="L2238" s="360">
        <v>39872</v>
      </c>
    </row>
    <row r="2239" spans="12:12" x14ac:dyDescent="0.2">
      <c r="L2239" s="360">
        <v>39873</v>
      </c>
    </row>
    <row r="2240" spans="12:12" x14ac:dyDescent="0.2">
      <c r="L2240" s="360">
        <v>39874</v>
      </c>
    </row>
    <row r="2241" spans="12:12" x14ac:dyDescent="0.2">
      <c r="L2241" s="360">
        <v>39875</v>
      </c>
    </row>
    <row r="2242" spans="12:12" x14ac:dyDescent="0.2">
      <c r="L2242" s="360">
        <v>39876</v>
      </c>
    </row>
    <row r="2243" spans="12:12" x14ac:dyDescent="0.2">
      <c r="L2243" s="360">
        <v>39877</v>
      </c>
    </row>
    <row r="2244" spans="12:12" x14ac:dyDescent="0.2">
      <c r="L2244" s="360">
        <v>39878</v>
      </c>
    </row>
    <row r="2245" spans="12:12" x14ac:dyDescent="0.2">
      <c r="L2245" s="360">
        <v>39879</v>
      </c>
    </row>
    <row r="2246" spans="12:12" x14ac:dyDescent="0.2">
      <c r="L2246" s="360">
        <v>39880</v>
      </c>
    </row>
    <row r="2247" spans="12:12" x14ac:dyDescent="0.2">
      <c r="L2247" s="360">
        <v>39881</v>
      </c>
    </row>
    <row r="2248" spans="12:12" x14ac:dyDescent="0.2">
      <c r="L2248" s="360">
        <v>39882</v>
      </c>
    </row>
    <row r="2249" spans="12:12" x14ac:dyDescent="0.2">
      <c r="L2249" s="360">
        <v>39883</v>
      </c>
    </row>
    <row r="2250" spans="12:12" x14ac:dyDescent="0.2">
      <c r="L2250" s="360">
        <v>39884</v>
      </c>
    </row>
    <row r="2251" spans="12:12" x14ac:dyDescent="0.2">
      <c r="L2251" s="360">
        <v>39885</v>
      </c>
    </row>
    <row r="2252" spans="12:12" x14ac:dyDescent="0.2">
      <c r="L2252" s="360">
        <v>39886</v>
      </c>
    </row>
    <row r="2253" spans="12:12" x14ac:dyDescent="0.2">
      <c r="L2253" s="360">
        <v>39887</v>
      </c>
    </row>
    <row r="2254" spans="12:12" x14ac:dyDescent="0.2">
      <c r="L2254" s="360">
        <v>39888</v>
      </c>
    </row>
    <row r="2255" spans="12:12" x14ac:dyDescent="0.2">
      <c r="L2255" s="360">
        <v>39889</v>
      </c>
    </row>
    <row r="2256" spans="12:12" x14ac:dyDescent="0.2">
      <c r="L2256" s="360">
        <v>39890</v>
      </c>
    </row>
    <row r="2257" spans="12:12" x14ac:dyDescent="0.2">
      <c r="L2257" s="360">
        <v>39891</v>
      </c>
    </row>
    <row r="2258" spans="12:12" x14ac:dyDescent="0.2">
      <c r="L2258" s="360">
        <v>39892</v>
      </c>
    </row>
    <row r="2259" spans="12:12" x14ac:dyDescent="0.2">
      <c r="L2259" s="360">
        <v>39893</v>
      </c>
    </row>
    <row r="2260" spans="12:12" x14ac:dyDescent="0.2">
      <c r="L2260" s="360">
        <v>39894</v>
      </c>
    </row>
    <row r="2261" spans="12:12" x14ac:dyDescent="0.2">
      <c r="L2261" s="360">
        <v>39895</v>
      </c>
    </row>
    <row r="2262" spans="12:12" x14ac:dyDescent="0.2">
      <c r="L2262" s="360">
        <v>39896</v>
      </c>
    </row>
    <row r="2263" spans="12:12" x14ac:dyDescent="0.2">
      <c r="L2263" s="360">
        <v>39897</v>
      </c>
    </row>
    <row r="2264" spans="12:12" x14ac:dyDescent="0.2">
      <c r="L2264" s="360">
        <v>39898</v>
      </c>
    </row>
    <row r="2265" spans="12:12" x14ac:dyDescent="0.2">
      <c r="L2265" s="360">
        <v>39899</v>
      </c>
    </row>
    <row r="2266" spans="12:12" x14ac:dyDescent="0.2">
      <c r="L2266" s="360">
        <v>39900</v>
      </c>
    </row>
    <row r="2267" spans="12:12" x14ac:dyDescent="0.2">
      <c r="L2267" s="360">
        <v>39901</v>
      </c>
    </row>
    <row r="2268" spans="12:12" x14ac:dyDescent="0.2">
      <c r="L2268" s="360">
        <v>39902</v>
      </c>
    </row>
    <row r="2269" spans="12:12" x14ac:dyDescent="0.2">
      <c r="L2269" s="360">
        <v>39903</v>
      </c>
    </row>
    <row r="2270" spans="12:12" x14ac:dyDescent="0.2">
      <c r="L2270" s="360">
        <v>39904</v>
      </c>
    </row>
    <row r="2271" spans="12:12" x14ac:dyDescent="0.2">
      <c r="L2271" s="360">
        <v>39905</v>
      </c>
    </row>
    <row r="2272" spans="12:12" x14ac:dyDescent="0.2">
      <c r="L2272" s="360">
        <v>39906</v>
      </c>
    </row>
    <row r="2273" spans="12:12" x14ac:dyDescent="0.2">
      <c r="L2273" s="360">
        <v>39907</v>
      </c>
    </row>
    <row r="2274" spans="12:12" x14ac:dyDescent="0.2">
      <c r="L2274" s="360">
        <v>39908</v>
      </c>
    </row>
    <row r="2275" spans="12:12" x14ac:dyDescent="0.2">
      <c r="L2275" s="360">
        <v>39909</v>
      </c>
    </row>
    <row r="2276" spans="12:12" x14ac:dyDescent="0.2">
      <c r="L2276" s="360">
        <v>39910</v>
      </c>
    </row>
    <row r="2277" spans="12:12" x14ac:dyDescent="0.2">
      <c r="L2277" s="360">
        <v>39911</v>
      </c>
    </row>
    <row r="2278" spans="12:12" x14ac:dyDescent="0.2">
      <c r="L2278" s="360">
        <v>39912</v>
      </c>
    </row>
    <row r="2279" spans="12:12" x14ac:dyDescent="0.2">
      <c r="L2279" s="360">
        <v>39913</v>
      </c>
    </row>
    <row r="2280" spans="12:12" x14ac:dyDescent="0.2">
      <c r="L2280" s="360">
        <v>39914</v>
      </c>
    </row>
    <row r="2281" spans="12:12" x14ac:dyDescent="0.2">
      <c r="L2281" s="360">
        <v>39915</v>
      </c>
    </row>
    <row r="2282" spans="12:12" x14ac:dyDescent="0.2">
      <c r="L2282" s="360">
        <v>39916</v>
      </c>
    </row>
    <row r="2283" spans="12:12" x14ac:dyDescent="0.2">
      <c r="L2283" s="360">
        <v>39917</v>
      </c>
    </row>
    <row r="2284" spans="12:12" x14ac:dyDescent="0.2">
      <c r="L2284" s="360">
        <v>39918</v>
      </c>
    </row>
    <row r="2285" spans="12:12" x14ac:dyDescent="0.2">
      <c r="L2285" s="360">
        <v>39919</v>
      </c>
    </row>
    <row r="2286" spans="12:12" x14ac:dyDescent="0.2">
      <c r="L2286" s="360">
        <v>39920</v>
      </c>
    </row>
    <row r="2287" spans="12:12" x14ac:dyDescent="0.2">
      <c r="L2287" s="360">
        <v>39921</v>
      </c>
    </row>
    <row r="2288" spans="12:12" x14ac:dyDescent="0.2">
      <c r="L2288" s="360">
        <v>39922</v>
      </c>
    </row>
    <row r="2289" spans="12:12" x14ac:dyDescent="0.2">
      <c r="L2289" s="360">
        <v>39923</v>
      </c>
    </row>
    <row r="2290" spans="12:12" x14ac:dyDescent="0.2">
      <c r="L2290" s="360">
        <v>39924</v>
      </c>
    </row>
    <row r="2291" spans="12:12" x14ac:dyDescent="0.2">
      <c r="L2291" s="360">
        <v>39925</v>
      </c>
    </row>
    <row r="2292" spans="12:12" x14ac:dyDescent="0.2">
      <c r="L2292" s="360">
        <v>39926</v>
      </c>
    </row>
    <row r="2293" spans="12:12" x14ac:dyDescent="0.2">
      <c r="L2293" s="360">
        <v>39927</v>
      </c>
    </row>
    <row r="2294" spans="12:12" x14ac:dyDescent="0.2">
      <c r="L2294" s="360">
        <v>39928</v>
      </c>
    </row>
    <row r="2295" spans="12:12" x14ac:dyDescent="0.2">
      <c r="L2295" s="360">
        <v>39929</v>
      </c>
    </row>
    <row r="2296" spans="12:12" x14ac:dyDescent="0.2">
      <c r="L2296" s="360">
        <v>39930</v>
      </c>
    </row>
    <row r="2297" spans="12:12" x14ac:dyDescent="0.2">
      <c r="L2297" s="360">
        <v>39931</v>
      </c>
    </row>
    <row r="2298" spans="12:12" x14ac:dyDescent="0.2">
      <c r="L2298" s="360">
        <v>39932</v>
      </c>
    </row>
    <row r="2299" spans="12:12" x14ac:dyDescent="0.2">
      <c r="L2299" s="360">
        <v>39933</v>
      </c>
    </row>
    <row r="2300" spans="12:12" x14ac:dyDescent="0.2">
      <c r="L2300" s="360">
        <v>39934</v>
      </c>
    </row>
    <row r="2301" spans="12:12" x14ac:dyDescent="0.2">
      <c r="L2301" s="360">
        <v>39935</v>
      </c>
    </row>
    <row r="2302" spans="12:12" x14ac:dyDescent="0.2">
      <c r="L2302" s="360">
        <v>39936</v>
      </c>
    </row>
    <row r="2303" spans="12:12" x14ac:dyDescent="0.2">
      <c r="L2303" s="360">
        <v>39937</v>
      </c>
    </row>
    <row r="2304" spans="12:12" x14ac:dyDescent="0.2">
      <c r="L2304" s="360">
        <v>39938</v>
      </c>
    </row>
    <row r="2305" spans="12:12" x14ac:dyDescent="0.2">
      <c r="L2305" s="360">
        <v>39939</v>
      </c>
    </row>
    <row r="2306" spans="12:12" x14ac:dyDescent="0.2">
      <c r="L2306" s="360">
        <v>39940</v>
      </c>
    </row>
    <row r="2307" spans="12:12" x14ac:dyDescent="0.2">
      <c r="L2307" s="360">
        <v>39941</v>
      </c>
    </row>
    <row r="2308" spans="12:12" x14ac:dyDescent="0.2">
      <c r="L2308" s="360">
        <v>39942</v>
      </c>
    </row>
    <row r="2309" spans="12:12" x14ac:dyDescent="0.2">
      <c r="L2309" s="360">
        <v>39943</v>
      </c>
    </row>
    <row r="2310" spans="12:12" x14ac:dyDescent="0.2">
      <c r="L2310" s="360">
        <v>39944</v>
      </c>
    </row>
    <row r="2311" spans="12:12" x14ac:dyDescent="0.2">
      <c r="L2311" s="360">
        <v>39945</v>
      </c>
    </row>
    <row r="2312" spans="12:12" x14ac:dyDescent="0.2">
      <c r="L2312" s="360">
        <v>39946</v>
      </c>
    </row>
    <row r="2313" spans="12:12" x14ac:dyDescent="0.2">
      <c r="L2313" s="360">
        <v>39947</v>
      </c>
    </row>
    <row r="2314" spans="12:12" x14ac:dyDescent="0.2">
      <c r="L2314" s="360">
        <v>39948</v>
      </c>
    </row>
    <row r="2315" spans="12:12" x14ac:dyDescent="0.2">
      <c r="L2315" s="360">
        <v>39949</v>
      </c>
    </row>
    <row r="2316" spans="12:12" x14ac:dyDescent="0.2">
      <c r="L2316" s="360">
        <v>39950</v>
      </c>
    </row>
    <row r="2317" spans="12:12" x14ac:dyDescent="0.2">
      <c r="L2317" s="360">
        <v>39951</v>
      </c>
    </row>
    <row r="2318" spans="12:12" x14ac:dyDescent="0.2">
      <c r="L2318" s="360">
        <v>39952</v>
      </c>
    </row>
    <row r="2319" spans="12:12" x14ac:dyDescent="0.2">
      <c r="L2319" s="360">
        <v>39953</v>
      </c>
    </row>
    <row r="2320" spans="12:12" x14ac:dyDescent="0.2">
      <c r="L2320" s="360">
        <v>39954</v>
      </c>
    </row>
    <row r="2321" spans="12:12" x14ac:dyDescent="0.2">
      <c r="L2321" s="360">
        <v>39955</v>
      </c>
    </row>
    <row r="2322" spans="12:12" x14ac:dyDescent="0.2">
      <c r="L2322" s="360">
        <v>39956</v>
      </c>
    </row>
    <row r="2323" spans="12:12" x14ac:dyDescent="0.2">
      <c r="L2323" s="360">
        <v>39957</v>
      </c>
    </row>
    <row r="2324" spans="12:12" x14ac:dyDescent="0.2">
      <c r="L2324" s="360">
        <v>39958</v>
      </c>
    </row>
    <row r="2325" spans="12:12" x14ac:dyDescent="0.2">
      <c r="L2325" s="360">
        <v>39959</v>
      </c>
    </row>
    <row r="2326" spans="12:12" x14ac:dyDescent="0.2">
      <c r="L2326" s="360">
        <v>39960</v>
      </c>
    </row>
    <row r="2327" spans="12:12" x14ac:dyDescent="0.2">
      <c r="L2327" s="360">
        <v>39961</v>
      </c>
    </row>
    <row r="2328" spans="12:12" x14ac:dyDescent="0.2">
      <c r="L2328" s="360">
        <v>39962</v>
      </c>
    </row>
    <row r="2329" spans="12:12" x14ac:dyDescent="0.2">
      <c r="L2329" s="360">
        <v>39963</v>
      </c>
    </row>
    <row r="2330" spans="12:12" x14ac:dyDescent="0.2">
      <c r="L2330" s="360">
        <v>39964</v>
      </c>
    </row>
    <row r="2331" spans="12:12" x14ac:dyDescent="0.2">
      <c r="L2331" s="360">
        <v>39965</v>
      </c>
    </row>
    <row r="2332" spans="12:12" x14ac:dyDescent="0.2">
      <c r="L2332" s="360">
        <v>39966</v>
      </c>
    </row>
    <row r="2333" spans="12:12" x14ac:dyDescent="0.2">
      <c r="L2333" s="360">
        <v>39967</v>
      </c>
    </row>
    <row r="2334" spans="12:12" x14ac:dyDescent="0.2">
      <c r="L2334" s="360">
        <v>39968</v>
      </c>
    </row>
    <row r="2335" spans="12:12" x14ac:dyDescent="0.2">
      <c r="L2335" s="360">
        <v>39969</v>
      </c>
    </row>
    <row r="2336" spans="12:12" x14ac:dyDescent="0.2">
      <c r="L2336" s="360">
        <v>39970</v>
      </c>
    </row>
    <row r="2337" spans="12:12" x14ac:dyDescent="0.2">
      <c r="L2337" s="360">
        <v>39971</v>
      </c>
    </row>
    <row r="2338" spans="12:12" x14ac:dyDescent="0.2">
      <c r="L2338" s="360">
        <v>39972</v>
      </c>
    </row>
    <row r="2339" spans="12:12" x14ac:dyDescent="0.2">
      <c r="L2339" s="360">
        <v>39973</v>
      </c>
    </row>
    <row r="2340" spans="12:12" x14ac:dyDescent="0.2">
      <c r="L2340" s="360">
        <v>39974</v>
      </c>
    </row>
    <row r="2341" spans="12:12" x14ac:dyDescent="0.2">
      <c r="L2341" s="360">
        <v>39975</v>
      </c>
    </row>
    <row r="2342" spans="12:12" x14ac:dyDescent="0.2">
      <c r="L2342" s="360">
        <v>39976</v>
      </c>
    </row>
    <row r="2343" spans="12:12" x14ac:dyDescent="0.2">
      <c r="L2343" s="360">
        <v>39977</v>
      </c>
    </row>
    <row r="2344" spans="12:12" x14ac:dyDescent="0.2">
      <c r="L2344" s="360">
        <v>39978</v>
      </c>
    </row>
    <row r="2345" spans="12:12" x14ac:dyDescent="0.2">
      <c r="L2345" s="360">
        <v>39979</v>
      </c>
    </row>
    <row r="2346" spans="12:12" x14ac:dyDescent="0.2">
      <c r="L2346" s="360">
        <v>39980</v>
      </c>
    </row>
    <row r="2347" spans="12:12" x14ac:dyDescent="0.2">
      <c r="L2347" s="360">
        <v>39981</v>
      </c>
    </row>
    <row r="2348" spans="12:12" x14ac:dyDescent="0.2">
      <c r="L2348" s="360">
        <v>39982</v>
      </c>
    </row>
    <row r="2349" spans="12:12" x14ac:dyDescent="0.2">
      <c r="L2349" s="360">
        <v>39983</v>
      </c>
    </row>
    <row r="2350" spans="12:12" x14ac:dyDescent="0.2">
      <c r="L2350" s="360">
        <v>39984</v>
      </c>
    </row>
    <row r="2351" spans="12:12" x14ac:dyDescent="0.2">
      <c r="L2351" s="360">
        <v>39985</v>
      </c>
    </row>
    <row r="2352" spans="12:12" x14ac:dyDescent="0.2">
      <c r="L2352" s="360">
        <v>39986</v>
      </c>
    </row>
    <row r="2353" spans="12:12" x14ac:dyDescent="0.2">
      <c r="L2353" s="360">
        <v>39987</v>
      </c>
    </row>
    <row r="2354" spans="12:12" x14ac:dyDescent="0.2">
      <c r="L2354" s="360">
        <v>39988</v>
      </c>
    </row>
    <row r="2355" spans="12:12" x14ac:dyDescent="0.2">
      <c r="L2355" s="360">
        <v>39989</v>
      </c>
    </row>
    <row r="2356" spans="12:12" x14ac:dyDescent="0.2">
      <c r="L2356" s="360">
        <v>39990</v>
      </c>
    </row>
    <row r="2357" spans="12:12" x14ac:dyDescent="0.2">
      <c r="L2357" s="360">
        <v>39991</v>
      </c>
    </row>
    <row r="2358" spans="12:12" x14ac:dyDescent="0.2">
      <c r="L2358" s="360">
        <v>39992</v>
      </c>
    </row>
    <row r="2359" spans="12:12" x14ac:dyDescent="0.2">
      <c r="L2359" s="360">
        <v>39993</v>
      </c>
    </row>
    <row r="2360" spans="12:12" x14ac:dyDescent="0.2">
      <c r="L2360" s="360">
        <v>39994</v>
      </c>
    </row>
    <row r="2361" spans="12:12" x14ac:dyDescent="0.2">
      <c r="L2361" s="360">
        <v>39995</v>
      </c>
    </row>
    <row r="2362" spans="12:12" x14ac:dyDescent="0.2">
      <c r="L2362" s="360">
        <v>39996</v>
      </c>
    </row>
    <row r="2363" spans="12:12" x14ac:dyDescent="0.2">
      <c r="L2363" s="360">
        <v>39997</v>
      </c>
    </row>
    <row r="2364" spans="12:12" x14ac:dyDescent="0.2">
      <c r="L2364" s="360">
        <v>39998</v>
      </c>
    </row>
    <row r="2365" spans="12:12" x14ac:dyDescent="0.2">
      <c r="L2365" s="360">
        <v>39999</v>
      </c>
    </row>
    <row r="2366" spans="12:12" x14ac:dyDescent="0.2">
      <c r="L2366" s="360">
        <v>40000</v>
      </c>
    </row>
    <row r="2367" spans="12:12" x14ac:dyDescent="0.2">
      <c r="L2367" s="360">
        <v>40001</v>
      </c>
    </row>
    <row r="2368" spans="12:12" x14ac:dyDescent="0.2">
      <c r="L2368" s="360">
        <v>40002</v>
      </c>
    </row>
    <row r="2369" spans="12:12" x14ac:dyDescent="0.2">
      <c r="L2369" s="360">
        <v>40003</v>
      </c>
    </row>
    <row r="2370" spans="12:12" x14ac:dyDescent="0.2">
      <c r="L2370" s="360">
        <v>40004</v>
      </c>
    </row>
    <row r="2371" spans="12:12" x14ac:dyDescent="0.2">
      <c r="L2371" s="360">
        <v>40005</v>
      </c>
    </row>
    <row r="2372" spans="12:12" x14ac:dyDescent="0.2">
      <c r="L2372" s="360">
        <v>40006</v>
      </c>
    </row>
    <row r="2373" spans="12:12" x14ac:dyDescent="0.2">
      <c r="L2373" s="360">
        <v>40007</v>
      </c>
    </row>
    <row r="2374" spans="12:12" x14ac:dyDescent="0.2">
      <c r="L2374" s="360">
        <v>40008</v>
      </c>
    </row>
    <row r="2375" spans="12:12" x14ac:dyDescent="0.2">
      <c r="L2375" s="360">
        <v>40009</v>
      </c>
    </row>
    <row r="2376" spans="12:12" x14ac:dyDescent="0.2">
      <c r="L2376" s="360">
        <v>40010</v>
      </c>
    </row>
    <row r="2377" spans="12:12" x14ac:dyDescent="0.2">
      <c r="L2377" s="360">
        <v>40011</v>
      </c>
    </row>
    <row r="2378" spans="12:12" x14ac:dyDescent="0.2">
      <c r="L2378" s="360">
        <v>40012</v>
      </c>
    </row>
    <row r="2379" spans="12:12" x14ac:dyDescent="0.2">
      <c r="L2379" s="360">
        <v>40013</v>
      </c>
    </row>
    <row r="2380" spans="12:12" x14ac:dyDescent="0.2">
      <c r="L2380" s="360">
        <v>40014</v>
      </c>
    </row>
    <row r="2381" spans="12:12" x14ac:dyDescent="0.2">
      <c r="L2381" s="360">
        <v>40015</v>
      </c>
    </row>
    <row r="2382" spans="12:12" x14ac:dyDescent="0.2">
      <c r="L2382" s="360">
        <v>40016</v>
      </c>
    </row>
    <row r="2383" spans="12:12" x14ac:dyDescent="0.2">
      <c r="L2383" s="360">
        <v>40017</v>
      </c>
    </row>
    <row r="2384" spans="12:12" x14ac:dyDescent="0.2">
      <c r="L2384" s="360">
        <v>40018</v>
      </c>
    </row>
    <row r="2385" spans="12:12" x14ac:dyDescent="0.2">
      <c r="L2385" s="360">
        <v>40019</v>
      </c>
    </row>
    <row r="2386" spans="12:12" x14ac:dyDescent="0.2">
      <c r="L2386" s="360">
        <v>40020</v>
      </c>
    </row>
    <row r="2387" spans="12:12" x14ac:dyDescent="0.2">
      <c r="L2387" s="360">
        <v>40021</v>
      </c>
    </row>
    <row r="2388" spans="12:12" x14ac:dyDescent="0.2">
      <c r="L2388" s="360">
        <v>40022</v>
      </c>
    </row>
    <row r="2389" spans="12:12" x14ac:dyDescent="0.2">
      <c r="L2389" s="360">
        <v>40023</v>
      </c>
    </row>
    <row r="2390" spans="12:12" x14ac:dyDescent="0.2">
      <c r="L2390" s="360">
        <v>40024</v>
      </c>
    </row>
    <row r="2391" spans="12:12" x14ac:dyDescent="0.2">
      <c r="L2391" s="360">
        <v>40025</v>
      </c>
    </row>
    <row r="2392" spans="12:12" x14ac:dyDescent="0.2">
      <c r="L2392" s="360">
        <v>40026</v>
      </c>
    </row>
    <row r="2393" spans="12:12" x14ac:dyDescent="0.2">
      <c r="L2393" s="360">
        <v>40027</v>
      </c>
    </row>
    <row r="2394" spans="12:12" x14ac:dyDescent="0.2">
      <c r="L2394" s="360">
        <v>40028</v>
      </c>
    </row>
    <row r="2395" spans="12:12" x14ac:dyDescent="0.2">
      <c r="L2395" s="360">
        <v>40029</v>
      </c>
    </row>
    <row r="2396" spans="12:12" x14ac:dyDescent="0.2">
      <c r="L2396" s="360">
        <v>40030</v>
      </c>
    </row>
    <row r="2397" spans="12:12" x14ac:dyDescent="0.2">
      <c r="L2397" s="360">
        <v>40031</v>
      </c>
    </row>
    <row r="2398" spans="12:12" x14ac:dyDescent="0.2">
      <c r="L2398" s="360">
        <v>40032</v>
      </c>
    </row>
    <row r="2399" spans="12:12" x14ac:dyDescent="0.2">
      <c r="L2399" s="360">
        <v>40033</v>
      </c>
    </row>
    <row r="2400" spans="12:12" x14ac:dyDescent="0.2">
      <c r="L2400" s="360">
        <v>40034</v>
      </c>
    </row>
    <row r="2401" spans="12:12" x14ac:dyDescent="0.2">
      <c r="L2401" s="360">
        <v>40035</v>
      </c>
    </row>
    <row r="2402" spans="12:12" x14ac:dyDescent="0.2">
      <c r="L2402" s="360">
        <v>40036</v>
      </c>
    </row>
    <row r="2403" spans="12:12" x14ac:dyDescent="0.2">
      <c r="L2403" s="360">
        <v>40037</v>
      </c>
    </row>
    <row r="2404" spans="12:12" x14ac:dyDescent="0.2">
      <c r="L2404" s="360">
        <v>40038</v>
      </c>
    </row>
    <row r="2405" spans="12:12" x14ac:dyDescent="0.2">
      <c r="L2405" s="360">
        <v>40039</v>
      </c>
    </row>
    <row r="2406" spans="12:12" x14ac:dyDescent="0.2">
      <c r="L2406" s="360">
        <v>40040</v>
      </c>
    </row>
    <row r="2407" spans="12:12" x14ac:dyDescent="0.2">
      <c r="L2407" s="360">
        <v>40041</v>
      </c>
    </row>
    <row r="2408" spans="12:12" x14ac:dyDescent="0.2">
      <c r="L2408" s="360">
        <v>40042</v>
      </c>
    </row>
    <row r="2409" spans="12:12" x14ac:dyDescent="0.2">
      <c r="L2409" s="360">
        <v>40043</v>
      </c>
    </row>
    <row r="2410" spans="12:12" x14ac:dyDescent="0.2">
      <c r="L2410" s="360">
        <v>40044</v>
      </c>
    </row>
    <row r="2411" spans="12:12" x14ac:dyDescent="0.2">
      <c r="L2411" s="360">
        <v>40045</v>
      </c>
    </row>
    <row r="2412" spans="12:12" x14ac:dyDescent="0.2">
      <c r="L2412" s="360">
        <v>40046</v>
      </c>
    </row>
    <row r="2413" spans="12:12" x14ac:dyDescent="0.2">
      <c r="L2413" s="360">
        <v>40047</v>
      </c>
    </row>
    <row r="2414" spans="12:12" x14ac:dyDescent="0.2">
      <c r="L2414" s="360">
        <v>40048</v>
      </c>
    </row>
    <row r="2415" spans="12:12" x14ac:dyDescent="0.2">
      <c r="L2415" s="360">
        <v>40049</v>
      </c>
    </row>
    <row r="2416" spans="12:12" x14ac:dyDescent="0.2">
      <c r="L2416" s="360">
        <v>40050</v>
      </c>
    </row>
    <row r="2417" spans="12:12" x14ac:dyDescent="0.2">
      <c r="L2417" s="360">
        <v>40051</v>
      </c>
    </row>
    <row r="2418" spans="12:12" x14ac:dyDescent="0.2">
      <c r="L2418" s="360">
        <v>40052</v>
      </c>
    </row>
    <row r="2419" spans="12:12" x14ac:dyDescent="0.2">
      <c r="L2419" s="360">
        <v>40053</v>
      </c>
    </row>
    <row r="2420" spans="12:12" x14ac:dyDescent="0.2">
      <c r="L2420" s="360">
        <v>40054</v>
      </c>
    </row>
    <row r="2421" spans="12:12" x14ac:dyDescent="0.2">
      <c r="L2421" s="360">
        <v>40055</v>
      </c>
    </row>
    <row r="2422" spans="12:12" x14ac:dyDescent="0.2">
      <c r="L2422" s="360">
        <v>40056</v>
      </c>
    </row>
    <row r="2423" spans="12:12" x14ac:dyDescent="0.2">
      <c r="L2423" s="360">
        <v>40057</v>
      </c>
    </row>
    <row r="2424" spans="12:12" x14ac:dyDescent="0.2">
      <c r="L2424" s="360">
        <v>40058</v>
      </c>
    </row>
    <row r="2425" spans="12:12" x14ac:dyDescent="0.2">
      <c r="L2425" s="360">
        <v>40059</v>
      </c>
    </row>
    <row r="2426" spans="12:12" x14ac:dyDescent="0.2">
      <c r="L2426" s="360">
        <v>40060</v>
      </c>
    </row>
    <row r="2427" spans="12:12" x14ac:dyDescent="0.2">
      <c r="L2427" s="360">
        <v>40061</v>
      </c>
    </row>
    <row r="2428" spans="12:12" x14ac:dyDescent="0.2">
      <c r="L2428" s="360">
        <v>40062</v>
      </c>
    </row>
    <row r="2429" spans="12:12" x14ac:dyDescent="0.2">
      <c r="L2429" s="360">
        <v>40063</v>
      </c>
    </row>
    <row r="2430" spans="12:12" x14ac:dyDescent="0.2">
      <c r="L2430" s="360">
        <v>40064</v>
      </c>
    </row>
    <row r="2431" spans="12:12" x14ac:dyDescent="0.2">
      <c r="L2431" s="360">
        <v>40065</v>
      </c>
    </row>
    <row r="2432" spans="12:12" x14ac:dyDescent="0.2">
      <c r="L2432" s="360">
        <v>40066</v>
      </c>
    </row>
    <row r="2433" spans="12:12" x14ac:dyDescent="0.2">
      <c r="L2433" s="360">
        <v>40067</v>
      </c>
    </row>
    <row r="2434" spans="12:12" x14ac:dyDescent="0.2">
      <c r="L2434" s="360">
        <v>40068</v>
      </c>
    </row>
    <row r="2435" spans="12:12" x14ac:dyDescent="0.2">
      <c r="L2435" s="360">
        <v>40069</v>
      </c>
    </row>
    <row r="2436" spans="12:12" x14ac:dyDescent="0.2">
      <c r="L2436" s="360">
        <v>40070</v>
      </c>
    </row>
    <row r="2437" spans="12:12" x14ac:dyDescent="0.2">
      <c r="L2437" s="360">
        <v>40071</v>
      </c>
    </row>
    <row r="2438" spans="12:12" x14ac:dyDescent="0.2">
      <c r="L2438" s="360">
        <v>40072</v>
      </c>
    </row>
    <row r="2439" spans="12:12" x14ac:dyDescent="0.2">
      <c r="L2439" s="360">
        <v>40073</v>
      </c>
    </row>
    <row r="2440" spans="12:12" x14ac:dyDescent="0.2">
      <c r="L2440" s="360">
        <v>40074</v>
      </c>
    </row>
    <row r="2441" spans="12:12" x14ac:dyDescent="0.2">
      <c r="L2441" s="360">
        <v>40075</v>
      </c>
    </row>
    <row r="2442" spans="12:12" x14ac:dyDescent="0.2">
      <c r="L2442" s="360">
        <v>40076</v>
      </c>
    </row>
    <row r="2443" spans="12:12" x14ac:dyDescent="0.2">
      <c r="L2443" s="360">
        <v>40077</v>
      </c>
    </row>
    <row r="2444" spans="12:12" x14ac:dyDescent="0.2">
      <c r="L2444" s="360">
        <v>40078</v>
      </c>
    </row>
    <row r="2445" spans="12:12" x14ac:dyDescent="0.2">
      <c r="L2445" s="360">
        <v>40079</v>
      </c>
    </row>
    <row r="2446" spans="12:12" x14ac:dyDescent="0.2">
      <c r="L2446" s="360">
        <v>40080</v>
      </c>
    </row>
    <row r="2447" spans="12:12" x14ac:dyDescent="0.2">
      <c r="L2447" s="360">
        <v>40081</v>
      </c>
    </row>
    <row r="2448" spans="12:12" x14ac:dyDescent="0.2">
      <c r="L2448" s="360">
        <v>40082</v>
      </c>
    </row>
    <row r="2449" spans="12:12" x14ac:dyDescent="0.2">
      <c r="L2449" s="360">
        <v>40083</v>
      </c>
    </row>
    <row r="2450" spans="12:12" x14ac:dyDescent="0.2">
      <c r="L2450" s="360">
        <v>40084</v>
      </c>
    </row>
    <row r="2451" spans="12:12" x14ac:dyDescent="0.2">
      <c r="L2451" s="360">
        <v>40085</v>
      </c>
    </row>
    <row r="2452" spans="12:12" x14ac:dyDescent="0.2">
      <c r="L2452" s="360">
        <v>40086</v>
      </c>
    </row>
    <row r="2453" spans="12:12" x14ac:dyDescent="0.2">
      <c r="L2453" s="360">
        <v>40087</v>
      </c>
    </row>
    <row r="2454" spans="12:12" x14ac:dyDescent="0.2">
      <c r="L2454" s="360">
        <v>40088</v>
      </c>
    </row>
    <row r="2455" spans="12:12" x14ac:dyDescent="0.2">
      <c r="L2455" s="360">
        <v>40089</v>
      </c>
    </row>
    <row r="2456" spans="12:12" x14ac:dyDescent="0.2">
      <c r="L2456" s="360">
        <v>40090</v>
      </c>
    </row>
    <row r="2457" spans="12:12" x14ac:dyDescent="0.2">
      <c r="L2457" s="360">
        <v>40091</v>
      </c>
    </row>
    <row r="2458" spans="12:12" x14ac:dyDescent="0.2">
      <c r="L2458" s="360">
        <v>40092</v>
      </c>
    </row>
    <row r="2459" spans="12:12" x14ac:dyDescent="0.2">
      <c r="L2459" s="360">
        <v>40093</v>
      </c>
    </row>
    <row r="2460" spans="12:12" x14ac:dyDescent="0.2">
      <c r="L2460" s="360">
        <v>40094</v>
      </c>
    </row>
    <row r="2461" spans="12:12" x14ac:dyDescent="0.2">
      <c r="L2461" s="360">
        <v>40095</v>
      </c>
    </row>
    <row r="2462" spans="12:12" x14ac:dyDescent="0.2">
      <c r="L2462" s="360">
        <v>40096</v>
      </c>
    </row>
    <row r="2463" spans="12:12" x14ac:dyDescent="0.2">
      <c r="L2463" s="360">
        <v>40097</v>
      </c>
    </row>
    <row r="2464" spans="12:12" x14ac:dyDescent="0.2">
      <c r="L2464" s="360">
        <v>40098</v>
      </c>
    </row>
    <row r="2465" spans="12:12" x14ac:dyDescent="0.2">
      <c r="L2465" s="360">
        <v>40099</v>
      </c>
    </row>
    <row r="2466" spans="12:12" x14ac:dyDescent="0.2">
      <c r="L2466" s="360">
        <v>40100</v>
      </c>
    </row>
    <row r="2467" spans="12:12" x14ac:dyDescent="0.2">
      <c r="L2467" s="360">
        <v>40101</v>
      </c>
    </row>
    <row r="2468" spans="12:12" x14ac:dyDescent="0.2">
      <c r="L2468" s="360">
        <v>40102</v>
      </c>
    </row>
    <row r="2469" spans="12:12" x14ac:dyDescent="0.2">
      <c r="L2469" s="360">
        <v>40103</v>
      </c>
    </row>
    <row r="2470" spans="12:12" x14ac:dyDescent="0.2">
      <c r="L2470" s="360">
        <v>40104</v>
      </c>
    </row>
    <row r="2471" spans="12:12" x14ac:dyDescent="0.2">
      <c r="L2471" s="360">
        <v>40105</v>
      </c>
    </row>
    <row r="2472" spans="12:12" x14ac:dyDescent="0.2">
      <c r="L2472" s="360">
        <v>40106</v>
      </c>
    </row>
    <row r="2473" spans="12:12" x14ac:dyDescent="0.2">
      <c r="L2473" s="360">
        <v>40107</v>
      </c>
    </row>
    <row r="2474" spans="12:12" x14ac:dyDescent="0.2">
      <c r="L2474" s="360">
        <v>40108</v>
      </c>
    </row>
    <row r="2475" spans="12:12" x14ac:dyDescent="0.2">
      <c r="L2475" s="360">
        <v>40109</v>
      </c>
    </row>
    <row r="2476" spans="12:12" x14ac:dyDescent="0.2">
      <c r="L2476" s="360">
        <v>40110</v>
      </c>
    </row>
    <row r="2477" spans="12:12" x14ac:dyDescent="0.2">
      <c r="L2477" s="360">
        <v>40111</v>
      </c>
    </row>
    <row r="2478" spans="12:12" x14ac:dyDescent="0.2">
      <c r="L2478" s="360">
        <v>40112</v>
      </c>
    </row>
    <row r="2479" spans="12:12" x14ac:dyDescent="0.2">
      <c r="L2479" s="360">
        <v>40113</v>
      </c>
    </row>
    <row r="2480" spans="12:12" x14ac:dyDescent="0.2">
      <c r="L2480" s="360">
        <v>40114</v>
      </c>
    </row>
    <row r="2481" spans="12:12" x14ac:dyDescent="0.2">
      <c r="L2481" s="360">
        <v>40115</v>
      </c>
    </row>
    <row r="2482" spans="12:12" x14ac:dyDescent="0.2">
      <c r="L2482" s="360">
        <v>40116</v>
      </c>
    </row>
    <row r="2483" spans="12:12" x14ac:dyDescent="0.2">
      <c r="L2483" s="360">
        <v>40117</v>
      </c>
    </row>
    <row r="2484" spans="12:12" x14ac:dyDescent="0.2">
      <c r="L2484" s="360">
        <v>40118</v>
      </c>
    </row>
    <row r="2485" spans="12:12" x14ac:dyDescent="0.2">
      <c r="L2485" s="360">
        <v>40119</v>
      </c>
    </row>
    <row r="2486" spans="12:12" x14ac:dyDescent="0.2">
      <c r="L2486" s="360">
        <v>40120</v>
      </c>
    </row>
    <row r="2487" spans="12:12" x14ac:dyDescent="0.2">
      <c r="L2487" s="360">
        <v>40121</v>
      </c>
    </row>
    <row r="2488" spans="12:12" x14ac:dyDescent="0.2">
      <c r="L2488" s="360">
        <v>40122</v>
      </c>
    </row>
    <row r="2489" spans="12:12" x14ac:dyDescent="0.2">
      <c r="L2489" s="360">
        <v>40123</v>
      </c>
    </row>
    <row r="2490" spans="12:12" x14ac:dyDescent="0.2">
      <c r="L2490" s="360">
        <v>40124</v>
      </c>
    </row>
    <row r="2491" spans="12:12" x14ac:dyDescent="0.2">
      <c r="L2491" s="360">
        <v>40125</v>
      </c>
    </row>
    <row r="2492" spans="12:12" x14ac:dyDescent="0.2">
      <c r="L2492" s="360">
        <v>40126</v>
      </c>
    </row>
    <row r="2493" spans="12:12" x14ac:dyDescent="0.2">
      <c r="L2493" s="360">
        <v>40127</v>
      </c>
    </row>
    <row r="2494" spans="12:12" x14ac:dyDescent="0.2">
      <c r="L2494" s="360">
        <v>40128</v>
      </c>
    </row>
    <row r="2495" spans="12:12" x14ac:dyDescent="0.2">
      <c r="L2495" s="360">
        <v>40129</v>
      </c>
    </row>
    <row r="2496" spans="12:12" x14ac:dyDescent="0.2">
      <c r="L2496" s="360">
        <v>40130</v>
      </c>
    </row>
    <row r="2497" spans="12:12" x14ac:dyDescent="0.2">
      <c r="L2497" s="360">
        <v>40131</v>
      </c>
    </row>
    <row r="2498" spans="12:12" x14ac:dyDescent="0.2">
      <c r="L2498" s="360">
        <v>40132</v>
      </c>
    </row>
    <row r="2499" spans="12:12" x14ac:dyDescent="0.2">
      <c r="L2499" s="360">
        <v>40133</v>
      </c>
    </row>
    <row r="2500" spans="12:12" x14ac:dyDescent="0.2">
      <c r="L2500" s="360">
        <v>40134</v>
      </c>
    </row>
    <row r="2501" spans="12:12" x14ac:dyDescent="0.2">
      <c r="L2501" s="360">
        <v>40135</v>
      </c>
    </row>
    <row r="2502" spans="12:12" x14ac:dyDescent="0.2">
      <c r="L2502" s="360">
        <v>40136</v>
      </c>
    </row>
    <row r="2503" spans="12:12" x14ac:dyDescent="0.2">
      <c r="L2503" s="360">
        <v>40137</v>
      </c>
    </row>
    <row r="2504" spans="12:12" x14ac:dyDescent="0.2">
      <c r="L2504" s="360">
        <v>40138</v>
      </c>
    </row>
    <row r="2505" spans="12:12" x14ac:dyDescent="0.2">
      <c r="L2505" s="360">
        <v>40139</v>
      </c>
    </row>
    <row r="2506" spans="12:12" x14ac:dyDescent="0.2">
      <c r="L2506" s="360">
        <v>40140</v>
      </c>
    </row>
    <row r="2507" spans="12:12" x14ac:dyDescent="0.2">
      <c r="L2507" s="360">
        <v>40141</v>
      </c>
    </row>
    <row r="2508" spans="12:12" x14ac:dyDescent="0.2">
      <c r="L2508" s="360">
        <v>40142</v>
      </c>
    </row>
    <row r="2509" spans="12:12" x14ac:dyDescent="0.2">
      <c r="L2509" s="360">
        <v>40143</v>
      </c>
    </row>
    <row r="2510" spans="12:12" x14ac:dyDescent="0.2">
      <c r="L2510" s="360">
        <v>40144</v>
      </c>
    </row>
    <row r="2511" spans="12:12" x14ac:dyDescent="0.2">
      <c r="L2511" s="360">
        <v>40145</v>
      </c>
    </row>
    <row r="2512" spans="12:12" x14ac:dyDescent="0.2">
      <c r="L2512" s="360">
        <v>40146</v>
      </c>
    </row>
    <row r="2513" spans="12:12" x14ac:dyDescent="0.2">
      <c r="L2513" s="360">
        <v>40147</v>
      </c>
    </row>
    <row r="2514" spans="12:12" x14ac:dyDescent="0.2">
      <c r="L2514" s="360">
        <v>40148</v>
      </c>
    </row>
    <row r="2515" spans="12:12" x14ac:dyDescent="0.2">
      <c r="L2515" s="360">
        <v>40149</v>
      </c>
    </row>
    <row r="2516" spans="12:12" x14ac:dyDescent="0.2">
      <c r="L2516" s="360">
        <v>40150</v>
      </c>
    </row>
    <row r="2517" spans="12:12" x14ac:dyDescent="0.2">
      <c r="L2517" s="360">
        <v>40151</v>
      </c>
    </row>
    <row r="2518" spans="12:12" x14ac:dyDescent="0.2">
      <c r="L2518" s="360">
        <v>40152</v>
      </c>
    </row>
    <row r="2519" spans="12:12" x14ac:dyDescent="0.2">
      <c r="L2519" s="360">
        <v>40153</v>
      </c>
    </row>
    <row r="2520" spans="12:12" x14ac:dyDescent="0.2">
      <c r="L2520" s="360">
        <v>40154</v>
      </c>
    </row>
    <row r="2521" spans="12:12" x14ac:dyDescent="0.2">
      <c r="L2521" s="360">
        <v>40155</v>
      </c>
    </row>
    <row r="2522" spans="12:12" x14ac:dyDescent="0.2">
      <c r="L2522" s="360">
        <v>40156</v>
      </c>
    </row>
    <row r="2523" spans="12:12" x14ac:dyDescent="0.2">
      <c r="L2523" s="360">
        <v>40157</v>
      </c>
    </row>
    <row r="2524" spans="12:12" x14ac:dyDescent="0.2">
      <c r="L2524" s="360">
        <v>40158</v>
      </c>
    </row>
    <row r="2525" spans="12:12" x14ac:dyDescent="0.2">
      <c r="L2525" s="360">
        <v>40159</v>
      </c>
    </row>
    <row r="2526" spans="12:12" x14ac:dyDescent="0.2">
      <c r="L2526" s="360">
        <v>40160</v>
      </c>
    </row>
    <row r="2527" spans="12:12" x14ac:dyDescent="0.2">
      <c r="L2527" s="360">
        <v>40161</v>
      </c>
    </row>
    <row r="2528" spans="12:12" x14ac:dyDescent="0.2">
      <c r="L2528" s="360">
        <v>40162</v>
      </c>
    </row>
    <row r="2529" spans="12:12" x14ac:dyDescent="0.2">
      <c r="L2529" s="360">
        <v>40163</v>
      </c>
    </row>
    <row r="2530" spans="12:12" x14ac:dyDescent="0.2">
      <c r="L2530" s="360">
        <v>40164</v>
      </c>
    </row>
    <row r="2531" spans="12:12" x14ac:dyDescent="0.2">
      <c r="L2531" s="360">
        <v>40165</v>
      </c>
    </row>
    <row r="2532" spans="12:12" x14ac:dyDescent="0.2">
      <c r="L2532" s="360">
        <v>40166</v>
      </c>
    </row>
    <row r="2533" spans="12:12" x14ac:dyDescent="0.2">
      <c r="L2533" s="360">
        <v>40167</v>
      </c>
    </row>
    <row r="2534" spans="12:12" x14ac:dyDescent="0.2">
      <c r="L2534" s="360">
        <v>40168</v>
      </c>
    </row>
    <row r="2535" spans="12:12" x14ac:dyDescent="0.2">
      <c r="L2535" s="360">
        <v>40169</v>
      </c>
    </row>
    <row r="2536" spans="12:12" x14ac:dyDescent="0.2">
      <c r="L2536" s="360">
        <v>40170</v>
      </c>
    </row>
    <row r="2537" spans="12:12" x14ac:dyDescent="0.2">
      <c r="L2537" s="360">
        <v>40171</v>
      </c>
    </row>
    <row r="2538" spans="12:12" x14ac:dyDescent="0.2">
      <c r="L2538" s="360">
        <v>40172</v>
      </c>
    </row>
    <row r="2539" spans="12:12" x14ac:dyDescent="0.2">
      <c r="L2539" s="360">
        <v>40173</v>
      </c>
    </row>
    <row r="2540" spans="12:12" x14ac:dyDescent="0.2">
      <c r="L2540" s="360">
        <v>40174</v>
      </c>
    </row>
    <row r="2541" spans="12:12" x14ac:dyDescent="0.2">
      <c r="L2541" s="360">
        <v>40175</v>
      </c>
    </row>
    <row r="2542" spans="12:12" x14ac:dyDescent="0.2">
      <c r="L2542" s="360">
        <v>40176</v>
      </c>
    </row>
    <row r="2543" spans="12:12" x14ac:dyDescent="0.2">
      <c r="L2543" s="360">
        <v>40177</v>
      </c>
    </row>
    <row r="2544" spans="12:12" x14ac:dyDescent="0.2">
      <c r="L2544" s="360">
        <v>40178</v>
      </c>
    </row>
    <row r="2545" spans="12:12" x14ac:dyDescent="0.2">
      <c r="L2545" s="360">
        <v>40179</v>
      </c>
    </row>
    <row r="2546" spans="12:12" x14ac:dyDescent="0.2">
      <c r="L2546" s="360">
        <v>40180</v>
      </c>
    </row>
    <row r="2547" spans="12:12" x14ac:dyDescent="0.2">
      <c r="L2547" s="360">
        <v>40181</v>
      </c>
    </row>
    <row r="2548" spans="12:12" x14ac:dyDescent="0.2">
      <c r="L2548" s="360">
        <v>40182</v>
      </c>
    </row>
    <row r="2549" spans="12:12" x14ac:dyDescent="0.2">
      <c r="L2549" s="360">
        <v>40183</v>
      </c>
    </row>
    <row r="2550" spans="12:12" x14ac:dyDescent="0.2">
      <c r="L2550" s="360">
        <v>40184</v>
      </c>
    </row>
    <row r="2551" spans="12:12" x14ac:dyDescent="0.2">
      <c r="L2551" s="360">
        <v>40185</v>
      </c>
    </row>
    <row r="2552" spans="12:12" x14ac:dyDescent="0.2">
      <c r="L2552" s="360">
        <v>40186</v>
      </c>
    </row>
    <row r="2553" spans="12:12" x14ac:dyDescent="0.2">
      <c r="L2553" s="360">
        <v>40187</v>
      </c>
    </row>
    <row r="2554" spans="12:12" x14ac:dyDescent="0.2">
      <c r="L2554" s="360">
        <v>40188</v>
      </c>
    </row>
    <row r="2555" spans="12:12" x14ac:dyDescent="0.2">
      <c r="L2555" s="360">
        <v>40189</v>
      </c>
    </row>
    <row r="2556" spans="12:12" x14ac:dyDescent="0.2">
      <c r="L2556" s="360">
        <v>40190</v>
      </c>
    </row>
    <row r="2557" spans="12:12" x14ac:dyDescent="0.2">
      <c r="L2557" s="360">
        <v>40191</v>
      </c>
    </row>
    <row r="2558" spans="12:12" x14ac:dyDescent="0.2">
      <c r="L2558" s="360">
        <v>40192</v>
      </c>
    </row>
    <row r="2559" spans="12:12" x14ac:dyDescent="0.2">
      <c r="L2559" s="360">
        <v>40193</v>
      </c>
    </row>
    <row r="2560" spans="12:12" x14ac:dyDescent="0.2">
      <c r="L2560" s="360">
        <v>40194</v>
      </c>
    </row>
    <row r="2561" spans="12:12" x14ac:dyDescent="0.2">
      <c r="L2561" s="360">
        <v>40195</v>
      </c>
    </row>
    <row r="2562" spans="12:12" x14ac:dyDescent="0.2">
      <c r="L2562" s="360">
        <v>40196</v>
      </c>
    </row>
    <row r="2563" spans="12:12" x14ac:dyDescent="0.2">
      <c r="L2563" s="360">
        <v>40197</v>
      </c>
    </row>
    <row r="2564" spans="12:12" x14ac:dyDescent="0.2">
      <c r="L2564" s="360">
        <v>40198</v>
      </c>
    </row>
    <row r="2565" spans="12:12" x14ac:dyDescent="0.2">
      <c r="L2565" s="360">
        <v>40199</v>
      </c>
    </row>
    <row r="2566" spans="12:12" x14ac:dyDescent="0.2">
      <c r="L2566" s="360">
        <v>40200</v>
      </c>
    </row>
    <row r="2567" spans="12:12" x14ac:dyDescent="0.2">
      <c r="L2567" s="360">
        <v>40201</v>
      </c>
    </row>
    <row r="2568" spans="12:12" x14ac:dyDescent="0.2">
      <c r="L2568" s="360">
        <v>40202</v>
      </c>
    </row>
    <row r="2569" spans="12:12" x14ac:dyDescent="0.2">
      <c r="L2569" s="360">
        <v>40203</v>
      </c>
    </row>
    <row r="2570" spans="12:12" x14ac:dyDescent="0.2">
      <c r="L2570" s="360">
        <v>40204</v>
      </c>
    </row>
    <row r="2571" spans="12:12" x14ac:dyDescent="0.2">
      <c r="L2571" s="360">
        <v>40205</v>
      </c>
    </row>
    <row r="2572" spans="12:12" x14ac:dyDescent="0.2">
      <c r="L2572" s="360">
        <v>40206</v>
      </c>
    </row>
    <row r="2573" spans="12:12" x14ac:dyDescent="0.2">
      <c r="L2573" s="360">
        <v>40207</v>
      </c>
    </row>
    <row r="2574" spans="12:12" x14ac:dyDescent="0.2">
      <c r="L2574" s="360">
        <v>40208</v>
      </c>
    </row>
    <row r="2575" spans="12:12" x14ac:dyDescent="0.2">
      <c r="L2575" s="360">
        <v>40209</v>
      </c>
    </row>
    <row r="2576" spans="12:12" x14ac:dyDescent="0.2">
      <c r="L2576" s="360">
        <v>40210</v>
      </c>
    </row>
    <row r="2577" spans="12:12" x14ac:dyDescent="0.2">
      <c r="L2577" s="360">
        <v>40211</v>
      </c>
    </row>
    <row r="2578" spans="12:12" x14ac:dyDescent="0.2">
      <c r="L2578" s="360">
        <v>40212</v>
      </c>
    </row>
    <row r="2579" spans="12:12" x14ac:dyDescent="0.2">
      <c r="L2579" s="360">
        <v>40213</v>
      </c>
    </row>
    <row r="2580" spans="12:12" x14ac:dyDescent="0.2">
      <c r="L2580" s="360">
        <v>40214</v>
      </c>
    </row>
    <row r="2581" spans="12:12" x14ac:dyDescent="0.2">
      <c r="L2581" s="360">
        <v>40215</v>
      </c>
    </row>
    <row r="2582" spans="12:12" x14ac:dyDescent="0.2">
      <c r="L2582" s="360">
        <v>40216</v>
      </c>
    </row>
    <row r="2583" spans="12:12" x14ac:dyDescent="0.2">
      <c r="L2583" s="360">
        <v>40217</v>
      </c>
    </row>
    <row r="2584" spans="12:12" x14ac:dyDescent="0.2">
      <c r="L2584" s="360">
        <v>40218</v>
      </c>
    </row>
    <row r="2585" spans="12:12" x14ac:dyDescent="0.2">
      <c r="L2585" s="360">
        <v>40219</v>
      </c>
    </row>
    <row r="2586" spans="12:12" x14ac:dyDescent="0.2">
      <c r="L2586" s="360">
        <v>40220</v>
      </c>
    </row>
    <row r="2587" spans="12:12" x14ac:dyDescent="0.2">
      <c r="L2587" s="360">
        <v>40221</v>
      </c>
    </row>
    <row r="2588" spans="12:12" x14ac:dyDescent="0.2">
      <c r="L2588" s="360">
        <v>40222</v>
      </c>
    </row>
    <row r="2589" spans="12:12" x14ac:dyDescent="0.2">
      <c r="L2589" s="360">
        <v>40223</v>
      </c>
    </row>
    <row r="2590" spans="12:12" x14ac:dyDescent="0.2">
      <c r="L2590" s="360">
        <v>40224</v>
      </c>
    </row>
    <row r="2591" spans="12:12" x14ac:dyDescent="0.2">
      <c r="L2591" s="360">
        <v>40225</v>
      </c>
    </row>
    <row r="2592" spans="12:12" x14ac:dyDescent="0.2">
      <c r="L2592" s="360">
        <v>40226</v>
      </c>
    </row>
    <row r="2593" spans="12:12" x14ac:dyDescent="0.2">
      <c r="L2593" s="360">
        <v>40227</v>
      </c>
    </row>
    <row r="2594" spans="12:12" x14ac:dyDescent="0.2">
      <c r="L2594" s="360">
        <v>40228</v>
      </c>
    </row>
    <row r="2595" spans="12:12" x14ac:dyDescent="0.2">
      <c r="L2595" s="360">
        <v>40229</v>
      </c>
    </row>
    <row r="2596" spans="12:12" x14ac:dyDescent="0.2">
      <c r="L2596" s="360">
        <v>40230</v>
      </c>
    </row>
    <row r="2597" spans="12:12" x14ac:dyDescent="0.2">
      <c r="L2597" s="360">
        <v>40231</v>
      </c>
    </row>
    <row r="2598" spans="12:12" x14ac:dyDescent="0.2">
      <c r="L2598" s="360">
        <v>40232</v>
      </c>
    </row>
    <row r="2599" spans="12:12" x14ac:dyDescent="0.2">
      <c r="L2599" s="360">
        <v>40233</v>
      </c>
    </row>
    <row r="2600" spans="12:12" x14ac:dyDescent="0.2">
      <c r="L2600" s="360">
        <v>40234</v>
      </c>
    </row>
    <row r="2601" spans="12:12" x14ac:dyDescent="0.2">
      <c r="L2601" s="360">
        <v>40235</v>
      </c>
    </row>
    <row r="2602" spans="12:12" x14ac:dyDescent="0.2">
      <c r="L2602" s="360">
        <v>40236</v>
      </c>
    </row>
    <row r="2603" spans="12:12" x14ac:dyDescent="0.2">
      <c r="L2603" s="360">
        <v>40237</v>
      </c>
    </row>
    <row r="2604" spans="12:12" x14ac:dyDescent="0.2">
      <c r="L2604" s="360">
        <v>40238</v>
      </c>
    </row>
    <row r="2605" spans="12:12" x14ac:dyDescent="0.2">
      <c r="L2605" s="360">
        <v>40239</v>
      </c>
    </row>
    <row r="2606" spans="12:12" x14ac:dyDescent="0.2">
      <c r="L2606" s="360">
        <v>40240</v>
      </c>
    </row>
    <row r="2607" spans="12:12" x14ac:dyDescent="0.2">
      <c r="L2607" s="360">
        <v>40241</v>
      </c>
    </row>
    <row r="2608" spans="12:12" x14ac:dyDescent="0.2">
      <c r="L2608" s="360">
        <v>40242</v>
      </c>
    </row>
    <row r="2609" spans="12:12" x14ac:dyDescent="0.2">
      <c r="L2609" s="360">
        <v>40243</v>
      </c>
    </row>
    <row r="2610" spans="12:12" x14ac:dyDescent="0.2">
      <c r="L2610" s="360">
        <v>40244</v>
      </c>
    </row>
    <row r="2611" spans="12:12" x14ac:dyDescent="0.2">
      <c r="L2611" s="360">
        <v>40245</v>
      </c>
    </row>
    <row r="2612" spans="12:12" x14ac:dyDescent="0.2">
      <c r="L2612" s="360">
        <v>40246</v>
      </c>
    </row>
    <row r="2613" spans="12:12" x14ac:dyDescent="0.2">
      <c r="L2613" s="360">
        <v>40247</v>
      </c>
    </row>
    <row r="2614" spans="12:12" x14ac:dyDescent="0.2">
      <c r="L2614" s="360">
        <v>40248</v>
      </c>
    </row>
    <row r="2615" spans="12:12" x14ac:dyDescent="0.2">
      <c r="L2615" s="360">
        <v>40249</v>
      </c>
    </row>
    <row r="2616" spans="12:12" x14ac:dyDescent="0.2">
      <c r="L2616" s="360">
        <v>40250</v>
      </c>
    </row>
    <row r="2617" spans="12:12" x14ac:dyDescent="0.2">
      <c r="L2617" s="360">
        <v>40251</v>
      </c>
    </row>
    <row r="2618" spans="12:12" x14ac:dyDescent="0.2">
      <c r="L2618" s="360">
        <v>40252</v>
      </c>
    </row>
    <row r="2619" spans="12:12" x14ac:dyDescent="0.2">
      <c r="L2619" s="360">
        <v>40253</v>
      </c>
    </row>
    <row r="2620" spans="12:12" x14ac:dyDescent="0.2">
      <c r="L2620" s="360">
        <v>40254</v>
      </c>
    </row>
    <row r="2621" spans="12:12" x14ac:dyDescent="0.2">
      <c r="L2621" s="360">
        <v>40255</v>
      </c>
    </row>
    <row r="2622" spans="12:12" x14ac:dyDescent="0.2">
      <c r="L2622" s="360">
        <v>40256</v>
      </c>
    </row>
    <row r="2623" spans="12:12" x14ac:dyDescent="0.2">
      <c r="L2623" s="360">
        <v>40257</v>
      </c>
    </row>
    <row r="2624" spans="12:12" x14ac:dyDescent="0.2">
      <c r="L2624" s="360">
        <v>40258</v>
      </c>
    </row>
    <row r="2625" spans="12:12" x14ac:dyDescent="0.2">
      <c r="L2625" s="360">
        <v>40259</v>
      </c>
    </row>
    <row r="2626" spans="12:12" x14ac:dyDescent="0.2">
      <c r="L2626" s="360">
        <v>40260</v>
      </c>
    </row>
    <row r="2627" spans="12:12" x14ac:dyDescent="0.2">
      <c r="L2627" s="360">
        <v>40261</v>
      </c>
    </row>
    <row r="2628" spans="12:12" x14ac:dyDescent="0.2">
      <c r="L2628" s="360">
        <v>40262</v>
      </c>
    </row>
    <row r="2629" spans="12:12" x14ac:dyDescent="0.2">
      <c r="L2629" s="360">
        <v>40263</v>
      </c>
    </row>
    <row r="2630" spans="12:12" x14ac:dyDescent="0.2">
      <c r="L2630" s="360">
        <v>40264</v>
      </c>
    </row>
    <row r="2631" spans="12:12" x14ac:dyDescent="0.2">
      <c r="L2631" s="360">
        <v>40265</v>
      </c>
    </row>
    <row r="2632" spans="12:12" x14ac:dyDescent="0.2">
      <c r="L2632" s="360">
        <v>40266</v>
      </c>
    </row>
    <row r="2633" spans="12:12" x14ac:dyDescent="0.2">
      <c r="L2633" s="360">
        <v>40267</v>
      </c>
    </row>
    <row r="2634" spans="12:12" x14ac:dyDescent="0.2">
      <c r="L2634" s="360">
        <v>40268</v>
      </c>
    </row>
    <row r="2635" spans="12:12" x14ac:dyDescent="0.2">
      <c r="L2635" s="360">
        <v>40269</v>
      </c>
    </row>
    <row r="2636" spans="12:12" x14ac:dyDescent="0.2">
      <c r="L2636" s="360">
        <v>40270</v>
      </c>
    </row>
    <row r="2637" spans="12:12" x14ac:dyDescent="0.2">
      <c r="L2637" s="360">
        <v>40271</v>
      </c>
    </row>
    <row r="2638" spans="12:12" x14ac:dyDescent="0.2">
      <c r="L2638" s="360">
        <v>40272</v>
      </c>
    </row>
    <row r="2639" spans="12:12" x14ac:dyDescent="0.2">
      <c r="L2639" s="360">
        <v>40273</v>
      </c>
    </row>
    <row r="2640" spans="12:12" x14ac:dyDescent="0.2">
      <c r="L2640" s="360">
        <v>40274</v>
      </c>
    </row>
    <row r="2641" spans="12:12" x14ac:dyDescent="0.2">
      <c r="L2641" s="360">
        <v>40275</v>
      </c>
    </row>
    <row r="2642" spans="12:12" x14ac:dyDescent="0.2">
      <c r="L2642" s="360">
        <v>40276</v>
      </c>
    </row>
    <row r="2643" spans="12:12" x14ac:dyDescent="0.2">
      <c r="L2643" s="360">
        <v>40277</v>
      </c>
    </row>
    <row r="2644" spans="12:12" x14ac:dyDescent="0.2">
      <c r="L2644" s="360">
        <v>40278</v>
      </c>
    </row>
    <row r="2645" spans="12:12" x14ac:dyDescent="0.2">
      <c r="L2645" s="360">
        <v>40279</v>
      </c>
    </row>
    <row r="2646" spans="12:12" x14ac:dyDescent="0.2">
      <c r="L2646" s="360">
        <v>40280</v>
      </c>
    </row>
    <row r="2647" spans="12:12" x14ac:dyDescent="0.2">
      <c r="L2647" s="360">
        <v>40281</v>
      </c>
    </row>
    <row r="2648" spans="12:12" x14ac:dyDescent="0.2">
      <c r="L2648" s="360">
        <v>40282</v>
      </c>
    </row>
    <row r="2649" spans="12:12" x14ac:dyDescent="0.2">
      <c r="L2649" s="360">
        <v>40283</v>
      </c>
    </row>
    <row r="2650" spans="12:12" x14ac:dyDescent="0.2">
      <c r="L2650" s="360">
        <v>40284</v>
      </c>
    </row>
    <row r="2651" spans="12:12" x14ac:dyDescent="0.2">
      <c r="L2651" s="360">
        <v>40285</v>
      </c>
    </row>
    <row r="2652" spans="12:12" x14ac:dyDescent="0.2">
      <c r="L2652" s="360">
        <v>40286</v>
      </c>
    </row>
    <row r="2653" spans="12:12" x14ac:dyDescent="0.2">
      <c r="L2653" s="360">
        <v>40287</v>
      </c>
    </row>
    <row r="2654" spans="12:12" x14ac:dyDescent="0.2">
      <c r="L2654" s="360">
        <v>40288</v>
      </c>
    </row>
    <row r="2655" spans="12:12" x14ac:dyDescent="0.2">
      <c r="L2655" s="360">
        <v>40289</v>
      </c>
    </row>
    <row r="2656" spans="12:12" x14ac:dyDescent="0.2">
      <c r="L2656" s="360">
        <v>40290</v>
      </c>
    </row>
    <row r="2657" spans="12:12" x14ac:dyDescent="0.2">
      <c r="L2657" s="360">
        <v>40291</v>
      </c>
    </row>
    <row r="2658" spans="12:12" x14ac:dyDescent="0.2">
      <c r="L2658" s="360">
        <v>40292</v>
      </c>
    </row>
    <row r="2659" spans="12:12" x14ac:dyDescent="0.2">
      <c r="L2659" s="360">
        <v>40293</v>
      </c>
    </row>
    <row r="2660" spans="12:12" x14ac:dyDescent="0.2">
      <c r="L2660" s="360">
        <v>40294</v>
      </c>
    </row>
    <row r="2661" spans="12:12" x14ac:dyDescent="0.2">
      <c r="L2661" s="360">
        <v>40295</v>
      </c>
    </row>
    <row r="2662" spans="12:12" x14ac:dyDescent="0.2">
      <c r="L2662" s="360">
        <v>40296</v>
      </c>
    </row>
    <row r="2663" spans="12:12" x14ac:dyDescent="0.2">
      <c r="L2663" s="360">
        <v>40297</v>
      </c>
    </row>
    <row r="2664" spans="12:12" x14ac:dyDescent="0.2">
      <c r="L2664" s="360">
        <v>40298</v>
      </c>
    </row>
    <row r="2665" spans="12:12" x14ac:dyDescent="0.2">
      <c r="L2665" s="360">
        <v>40299</v>
      </c>
    </row>
    <row r="2666" spans="12:12" x14ac:dyDescent="0.2">
      <c r="L2666" s="360">
        <v>40300</v>
      </c>
    </row>
    <row r="2667" spans="12:12" x14ac:dyDescent="0.2">
      <c r="L2667" s="360">
        <v>40301</v>
      </c>
    </row>
    <row r="2668" spans="12:12" x14ac:dyDescent="0.2">
      <c r="L2668" s="360">
        <v>40302</v>
      </c>
    </row>
    <row r="2669" spans="12:12" x14ac:dyDescent="0.2">
      <c r="L2669" s="360">
        <v>40303</v>
      </c>
    </row>
    <row r="2670" spans="12:12" x14ac:dyDescent="0.2">
      <c r="L2670" s="360">
        <v>40304</v>
      </c>
    </row>
    <row r="2671" spans="12:12" x14ac:dyDescent="0.2">
      <c r="L2671" s="360">
        <v>40305</v>
      </c>
    </row>
    <row r="2672" spans="12:12" x14ac:dyDescent="0.2">
      <c r="L2672" s="360">
        <v>40306</v>
      </c>
    </row>
    <row r="2673" spans="12:12" x14ac:dyDescent="0.2">
      <c r="L2673" s="360">
        <v>40307</v>
      </c>
    </row>
    <row r="2674" spans="12:12" x14ac:dyDescent="0.2">
      <c r="L2674" s="360">
        <v>40308</v>
      </c>
    </row>
    <row r="2675" spans="12:12" x14ac:dyDescent="0.2">
      <c r="L2675" s="360">
        <v>40309</v>
      </c>
    </row>
    <row r="2676" spans="12:12" x14ac:dyDescent="0.2">
      <c r="L2676" s="360">
        <v>40310</v>
      </c>
    </row>
    <row r="2677" spans="12:12" x14ac:dyDescent="0.2">
      <c r="L2677" s="360">
        <v>40311</v>
      </c>
    </row>
    <row r="2678" spans="12:12" x14ac:dyDescent="0.2">
      <c r="L2678" s="360">
        <v>40312</v>
      </c>
    </row>
    <row r="2679" spans="12:12" x14ac:dyDescent="0.2">
      <c r="L2679" s="360">
        <v>40313</v>
      </c>
    </row>
    <row r="2680" spans="12:12" x14ac:dyDescent="0.2">
      <c r="L2680" s="360">
        <v>40314</v>
      </c>
    </row>
    <row r="2681" spans="12:12" x14ac:dyDescent="0.2">
      <c r="L2681" s="360">
        <v>40315</v>
      </c>
    </row>
    <row r="2682" spans="12:12" x14ac:dyDescent="0.2">
      <c r="L2682" s="360">
        <v>40316</v>
      </c>
    </row>
    <row r="2683" spans="12:12" x14ac:dyDescent="0.2">
      <c r="L2683" s="360">
        <v>40317</v>
      </c>
    </row>
    <row r="2684" spans="12:12" x14ac:dyDescent="0.2">
      <c r="L2684" s="360">
        <v>40318</v>
      </c>
    </row>
    <row r="2685" spans="12:12" x14ac:dyDescent="0.2">
      <c r="L2685" s="360">
        <v>40319</v>
      </c>
    </row>
    <row r="2686" spans="12:12" x14ac:dyDescent="0.2">
      <c r="L2686" s="360">
        <v>40320</v>
      </c>
    </row>
    <row r="2687" spans="12:12" x14ac:dyDescent="0.2">
      <c r="L2687" s="360">
        <v>40321</v>
      </c>
    </row>
    <row r="2688" spans="12:12" x14ac:dyDescent="0.2">
      <c r="L2688" s="360">
        <v>40322</v>
      </c>
    </row>
    <row r="2689" spans="12:12" x14ac:dyDescent="0.2">
      <c r="L2689" s="360">
        <v>40323</v>
      </c>
    </row>
    <row r="2690" spans="12:12" x14ac:dyDescent="0.2">
      <c r="L2690" s="360">
        <v>40324</v>
      </c>
    </row>
    <row r="2691" spans="12:12" x14ac:dyDescent="0.2">
      <c r="L2691" s="360">
        <v>40325</v>
      </c>
    </row>
    <row r="2692" spans="12:12" x14ac:dyDescent="0.2">
      <c r="L2692" s="360">
        <v>40326</v>
      </c>
    </row>
    <row r="2693" spans="12:12" x14ac:dyDescent="0.2">
      <c r="L2693" s="360">
        <v>40327</v>
      </c>
    </row>
    <row r="2694" spans="12:12" x14ac:dyDescent="0.2">
      <c r="L2694" s="360">
        <v>40328</v>
      </c>
    </row>
    <row r="2695" spans="12:12" x14ac:dyDescent="0.2">
      <c r="L2695" s="360">
        <v>40329</v>
      </c>
    </row>
    <row r="2696" spans="12:12" x14ac:dyDescent="0.2">
      <c r="L2696" s="360">
        <v>40330</v>
      </c>
    </row>
    <row r="2697" spans="12:12" x14ac:dyDescent="0.2">
      <c r="L2697" s="360">
        <v>40331</v>
      </c>
    </row>
    <row r="2698" spans="12:12" x14ac:dyDescent="0.2">
      <c r="L2698" s="360">
        <v>40332</v>
      </c>
    </row>
    <row r="2699" spans="12:12" x14ac:dyDescent="0.2">
      <c r="L2699" s="360">
        <v>40333</v>
      </c>
    </row>
    <row r="2700" spans="12:12" x14ac:dyDescent="0.2">
      <c r="L2700" s="360">
        <v>40334</v>
      </c>
    </row>
    <row r="2701" spans="12:12" x14ac:dyDescent="0.2">
      <c r="L2701" s="360">
        <v>40335</v>
      </c>
    </row>
    <row r="2702" spans="12:12" x14ac:dyDescent="0.2">
      <c r="L2702" s="360">
        <v>40336</v>
      </c>
    </row>
    <row r="2703" spans="12:12" x14ac:dyDescent="0.2">
      <c r="L2703" s="360">
        <v>40337</v>
      </c>
    </row>
    <row r="2704" spans="12:12" x14ac:dyDescent="0.2">
      <c r="L2704" s="360">
        <v>40338</v>
      </c>
    </row>
    <row r="2705" spans="12:12" x14ac:dyDescent="0.2">
      <c r="L2705" s="360">
        <v>40339</v>
      </c>
    </row>
    <row r="2706" spans="12:12" x14ac:dyDescent="0.2">
      <c r="L2706" s="360">
        <v>40340</v>
      </c>
    </row>
    <row r="2707" spans="12:12" x14ac:dyDescent="0.2">
      <c r="L2707" s="360">
        <v>40341</v>
      </c>
    </row>
    <row r="2708" spans="12:12" x14ac:dyDescent="0.2">
      <c r="L2708" s="360">
        <v>40342</v>
      </c>
    </row>
    <row r="2709" spans="12:12" x14ac:dyDescent="0.2">
      <c r="L2709" s="360">
        <v>40343</v>
      </c>
    </row>
    <row r="2710" spans="12:12" x14ac:dyDescent="0.2">
      <c r="L2710" s="360">
        <v>40344</v>
      </c>
    </row>
    <row r="2711" spans="12:12" x14ac:dyDescent="0.2">
      <c r="L2711" s="360">
        <v>40345</v>
      </c>
    </row>
    <row r="2712" spans="12:12" x14ac:dyDescent="0.2">
      <c r="L2712" s="360">
        <v>40346</v>
      </c>
    </row>
    <row r="2713" spans="12:12" x14ac:dyDescent="0.2">
      <c r="L2713" s="360">
        <v>40347</v>
      </c>
    </row>
    <row r="2714" spans="12:12" x14ac:dyDescent="0.2">
      <c r="L2714" s="360">
        <v>40348</v>
      </c>
    </row>
    <row r="2715" spans="12:12" x14ac:dyDescent="0.2">
      <c r="L2715" s="360">
        <v>40349</v>
      </c>
    </row>
    <row r="2716" spans="12:12" x14ac:dyDescent="0.2">
      <c r="L2716" s="360">
        <v>40350</v>
      </c>
    </row>
    <row r="2717" spans="12:12" x14ac:dyDescent="0.2">
      <c r="L2717" s="360">
        <v>40351</v>
      </c>
    </row>
    <row r="2718" spans="12:12" x14ac:dyDescent="0.2">
      <c r="L2718" s="360">
        <v>40352</v>
      </c>
    </row>
    <row r="2719" spans="12:12" x14ac:dyDescent="0.2">
      <c r="L2719" s="360">
        <v>40353</v>
      </c>
    </row>
    <row r="2720" spans="12:12" x14ac:dyDescent="0.2">
      <c r="L2720" s="360">
        <v>40354</v>
      </c>
    </row>
    <row r="2721" spans="12:12" x14ac:dyDescent="0.2">
      <c r="L2721" s="360">
        <v>40355</v>
      </c>
    </row>
    <row r="2722" spans="12:12" x14ac:dyDescent="0.2">
      <c r="L2722" s="360">
        <v>40356</v>
      </c>
    </row>
    <row r="2723" spans="12:12" x14ac:dyDescent="0.2">
      <c r="L2723" s="360">
        <v>40357</v>
      </c>
    </row>
    <row r="2724" spans="12:12" x14ac:dyDescent="0.2">
      <c r="L2724" s="360">
        <v>40358</v>
      </c>
    </row>
    <row r="2725" spans="12:12" x14ac:dyDescent="0.2">
      <c r="L2725" s="360">
        <v>40359</v>
      </c>
    </row>
    <row r="2726" spans="12:12" x14ac:dyDescent="0.2">
      <c r="L2726" s="360">
        <v>40360</v>
      </c>
    </row>
    <row r="2727" spans="12:12" x14ac:dyDescent="0.2">
      <c r="L2727" s="360">
        <v>40361</v>
      </c>
    </row>
    <row r="2728" spans="12:12" x14ac:dyDescent="0.2">
      <c r="L2728" s="360">
        <v>40362</v>
      </c>
    </row>
    <row r="2729" spans="12:12" x14ac:dyDescent="0.2">
      <c r="L2729" s="360">
        <v>40363</v>
      </c>
    </row>
    <row r="2730" spans="12:12" x14ac:dyDescent="0.2">
      <c r="L2730" s="360">
        <v>40364</v>
      </c>
    </row>
    <row r="2731" spans="12:12" x14ac:dyDescent="0.2">
      <c r="L2731" s="360">
        <v>40365</v>
      </c>
    </row>
    <row r="2732" spans="12:12" x14ac:dyDescent="0.2">
      <c r="L2732" s="360">
        <v>40366</v>
      </c>
    </row>
    <row r="2733" spans="12:12" x14ac:dyDescent="0.2">
      <c r="L2733" s="360">
        <v>40367</v>
      </c>
    </row>
    <row r="2734" spans="12:12" x14ac:dyDescent="0.2">
      <c r="L2734" s="360">
        <v>40368</v>
      </c>
    </row>
    <row r="2735" spans="12:12" x14ac:dyDescent="0.2">
      <c r="L2735" s="360">
        <v>40369</v>
      </c>
    </row>
    <row r="2736" spans="12:12" x14ac:dyDescent="0.2">
      <c r="L2736" s="360">
        <v>40370</v>
      </c>
    </row>
    <row r="2737" spans="12:12" x14ac:dyDescent="0.2">
      <c r="L2737" s="360">
        <v>40371</v>
      </c>
    </row>
    <row r="2738" spans="12:12" x14ac:dyDescent="0.2">
      <c r="L2738" s="360">
        <v>40372</v>
      </c>
    </row>
    <row r="2739" spans="12:12" x14ac:dyDescent="0.2">
      <c r="L2739" s="360">
        <v>40373</v>
      </c>
    </row>
    <row r="2740" spans="12:12" x14ac:dyDescent="0.2">
      <c r="L2740" s="360">
        <v>40374</v>
      </c>
    </row>
    <row r="2741" spans="12:12" x14ac:dyDescent="0.2">
      <c r="L2741" s="360">
        <v>40375</v>
      </c>
    </row>
    <row r="2742" spans="12:12" x14ac:dyDescent="0.2">
      <c r="L2742" s="360">
        <v>40376</v>
      </c>
    </row>
    <row r="2743" spans="12:12" x14ac:dyDescent="0.2">
      <c r="L2743" s="360">
        <v>40377</v>
      </c>
    </row>
    <row r="2744" spans="12:12" x14ac:dyDescent="0.2">
      <c r="L2744" s="360">
        <v>40378</v>
      </c>
    </row>
    <row r="2745" spans="12:12" x14ac:dyDescent="0.2">
      <c r="L2745" s="360">
        <v>40379</v>
      </c>
    </row>
    <row r="2746" spans="12:12" x14ac:dyDescent="0.2">
      <c r="L2746" s="360">
        <v>40380</v>
      </c>
    </row>
    <row r="2747" spans="12:12" x14ac:dyDescent="0.2">
      <c r="L2747" s="360">
        <v>40381</v>
      </c>
    </row>
    <row r="2748" spans="12:12" x14ac:dyDescent="0.2">
      <c r="L2748" s="360">
        <v>40382</v>
      </c>
    </row>
    <row r="2749" spans="12:12" x14ac:dyDescent="0.2">
      <c r="L2749" s="360">
        <v>40383</v>
      </c>
    </row>
    <row r="2750" spans="12:12" x14ac:dyDescent="0.2">
      <c r="L2750" s="360">
        <v>40384</v>
      </c>
    </row>
    <row r="2751" spans="12:12" x14ac:dyDescent="0.2">
      <c r="L2751" s="360">
        <v>40385</v>
      </c>
    </row>
    <row r="2752" spans="12:12" x14ac:dyDescent="0.2">
      <c r="L2752" s="360">
        <v>40386</v>
      </c>
    </row>
    <row r="2753" spans="12:12" x14ac:dyDescent="0.2">
      <c r="L2753" s="360">
        <v>40387</v>
      </c>
    </row>
    <row r="2754" spans="12:12" x14ac:dyDescent="0.2">
      <c r="L2754" s="360">
        <v>40388</v>
      </c>
    </row>
    <row r="2755" spans="12:12" x14ac:dyDescent="0.2">
      <c r="L2755" s="360">
        <v>40389</v>
      </c>
    </row>
    <row r="2756" spans="12:12" x14ac:dyDescent="0.2">
      <c r="L2756" s="360">
        <v>40390</v>
      </c>
    </row>
    <row r="2757" spans="12:12" x14ac:dyDescent="0.2">
      <c r="L2757" s="360">
        <v>40391</v>
      </c>
    </row>
    <row r="2758" spans="12:12" x14ac:dyDescent="0.2">
      <c r="L2758" s="360">
        <v>40392</v>
      </c>
    </row>
    <row r="2759" spans="12:12" x14ac:dyDescent="0.2">
      <c r="L2759" s="360">
        <v>40393</v>
      </c>
    </row>
    <row r="2760" spans="12:12" x14ac:dyDescent="0.2">
      <c r="L2760" s="360">
        <v>40394</v>
      </c>
    </row>
    <row r="2761" spans="12:12" x14ac:dyDescent="0.2">
      <c r="L2761" s="360">
        <v>40395</v>
      </c>
    </row>
    <row r="2762" spans="12:12" x14ac:dyDescent="0.2">
      <c r="L2762" s="360">
        <v>40396</v>
      </c>
    </row>
    <row r="2763" spans="12:12" x14ac:dyDescent="0.2">
      <c r="L2763" s="360">
        <v>40397</v>
      </c>
    </row>
    <row r="2764" spans="12:12" x14ac:dyDescent="0.2">
      <c r="L2764" s="360">
        <v>40398</v>
      </c>
    </row>
    <row r="2765" spans="12:12" x14ac:dyDescent="0.2">
      <c r="L2765" s="360">
        <v>40399</v>
      </c>
    </row>
    <row r="2766" spans="12:12" x14ac:dyDescent="0.2">
      <c r="L2766" s="360">
        <v>40400</v>
      </c>
    </row>
    <row r="2767" spans="12:12" x14ac:dyDescent="0.2">
      <c r="L2767" s="360">
        <v>40401</v>
      </c>
    </row>
    <row r="2768" spans="12:12" x14ac:dyDescent="0.2">
      <c r="L2768" s="360">
        <v>40402</v>
      </c>
    </row>
    <row r="2769" spans="12:12" x14ac:dyDescent="0.2">
      <c r="L2769" s="360">
        <v>40403</v>
      </c>
    </row>
    <row r="2770" spans="12:12" x14ac:dyDescent="0.2">
      <c r="L2770" s="360">
        <v>40404</v>
      </c>
    </row>
    <row r="2771" spans="12:12" x14ac:dyDescent="0.2">
      <c r="L2771" s="360">
        <v>40405</v>
      </c>
    </row>
    <row r="2772" spans="12:12" x14ac:dyDescent="0.2">
      <c r="L2772" s="360">
        <v>40406</v>
      </c>
    </row>
    <row r="2773" spans="12:12" x14ac:dyDescent="0.2">
      <c r="L2773" s="360">
        <v>40407</v>
      </c>
    </row>
    <row r="2774" spans="12:12" x14ac:dyDescent="0.2">
      <c r="L2774" s="360">
        <v>40408</v>
      </c>
    </row>
    <row r="2775" spans="12:12" x14ac:dyDescent="0.2">
      <c r="L2775" s="360">
        <v>40409</v>
      </c>
    </row>
    <row r="2776" spans="12:12" x14ac:dyDescent="0.2">
      <c r="L2776" s="360">
        <v>40410</v>
      </c>
    </row>
    <row r="2777" spans="12:12" x14ac:dyDescent="0.2">
      <c r="L2777" s="360">
        <v>40411</v>
      </c>
    </row>
    <row r="2778" spans="12:12" x14ac:dyDescent="0.2">
      <c r="L2778" s="360">
        <v>40412</v>
      </c>
    </row>
    <row r="2779" spans="12:12" x14ac:dyDescent="0.2">
      <c r="L2779" s="360">
        <v>40413</v>
      </c>
    </row>
    <row r="2780" spans="12:12" x14ac:dyDescent="0.2">
      <c r="L2780" s="360">
        <v>40414</v>
      </c>
    </row>
    <row r="2781" spans="12:12" x14ac:dyDescent="0.2">
      <c r="L2781" s="360">
        <v>40415</v>
      </c>
    </row>
    <row r="2782" spans="12:12" x14ac:dyDescent="0.2">
      <c r="L2782" s="360">
        <v>40416</v>
      </c>
    </row>
    <row r="2783" spans="12:12" x14ac:dyDescent="0.2">
      <c r="L2783" s="360">
        <v>40417</v>
      </c>
    </row>
    <row r="2784" spans="12:12" x14ac:dyDescent="0.2">
      <c r="L2784" s="360">
        <v>40418</v>
      </c>
    </row>
    <row r="2785" spans="12:12" x14ac:dyDescent="0.2">
      <c r="L2785" s="360">
        <v>40419</v>
      </c>
    </row>
    <row r="2786" spans="12:12" x14ac:dyDescent="0.2">
      <c r="L2786" s="360">
        <v>40420</v>
      </c>
    </row>
    <row r="2787" spans="12:12" x14ac:dyDescent="0.2">
      <c r="L2787" s="360">
        <v>40421</v>
      </c>
    </row>
    <row r="2788" spans="12:12" x14ac:dyDescent="0.2">
      <c r="L2788" s="360">
        <v>40422</v>
      </c>
    </row>
    <row r="2789" spans="12:12" x14ac:dyDescent="0.2">
      <c r="L2789" s="360">
        <v>40423</v>
      </c>
    </row>
    <row r="2790" spans="12:12" x14ac:dyDescent="0.2">
      <c r="L2790" s="360">
        <v>40424</v>
      </c>
    </row>
    <row r="2791" spans="12:12" x14ac:dyDescent="0.2">
      <c r="L2791" s="360">
        <v>40425</v>
      </c>
    </row>
    <row r="2792" spans="12:12" x14ac:dyDescent="0.2">
      <c r="L2792" s="360">
        <v>40426</v>
      </c>
    </row>
    <row r="2793" spans="12:12" x14ac:dyDescent="0.2">
      <c r="L2793" s="360">
        <v>40427</v>
      </c>
    </row>
    <row r="2794" spans="12:12" x14ac:dyDescent="0.2">
      <c r="L2794" s="360">
        <v>40428</v>
      </c>
    </row>
    <row r="2795" spans="12:12" x14ac:dyDescent="0.2">
      <c r="L2795" s="360">
        <v>40429</v>
      </c>
    </row>
    <row r="2796" spans="12:12" x14ac:dyDescent="0.2">
      <c r="L2796" s="360">
        <v>40430</v>
      </c>
    </row>
    <row r="2797" spans="12:12" x14ac:dyDescent="0.2">
      <c r="L2797" s="360">
        <v>40431</v>
      </c>
    </row>
    <row r="2798" spans="12:12" x14ac:dyDescent="0.2">
      <c r="L2798" s="360">
        <v>40432</v>
      </c>
    </row>
    <row r="2799" spans="12:12" x14ac:dyDescent="0.2">
      <c r="L2799" s="360">
        <v>40433</v>
      </c>
    </row>
    <row r="2800" spans="12:12" x14ac:dyDescent="0.2">
      <c r="L2800" s="360">
        <v>40434</v>
      </c>
    </row>
    <row r="2801" spans="12:12" x14ac:dyDescent="0.2">
      <c r="L2801" s="360">
        <v>40435</v>
      </c>
    </row>
    <row r="2802" spans="12:12" x14ac:dyDescent="0.2">
      <c r="L2802" s="360">
        <v>40436</v>
      </c>
    </row>
    <row r="2803" spans="12:12" x14ac:dyDescent="0.2">
      <c r="L2803" s="360">
        <v>40437</v>
      </c>
    </row>
    <row r="2804" spans="12:12" x14ac:dyDescent="0.2">
      <c r="L2804" s="360">
        <v>40438</v>
      </c>
    </row>
    <row r="2805" spans="12:12" x14ac:dyDescent="0.2">
      <c r="L2805" s="360">
        <v>40439</v>
      </c>
    </row>
    <row r="2806" spans="12:12" x14ac:dyDescent="0.2">
      <c r="L2806" s="360">
        <v>40440</v>
      </c>
    </row>
    <row r="2807" spans="12:12" x14ac:dyDescent="0.2">
      <c r="L2807" s="360">
        <v>40441</v>
      </c>
    </row>
    <row r="2808" spans="12:12" x14ac:dyDescent="0.2">
      <c r="L2808" s="360">
        <v>40442</v>
      </c>
    </row>
    <row r="2809" spans="12:12" x14ac:dyDescent="0.2">
      <c r="L2809" s="360">
        <v>40443</v>
      </c>
    </row>
    <row r="2810" spans="12:12" x14ac:dyDescent="0.2">
      <c r="L2810" s="360">
        <v>40444</v>
      </c>
    </row>
    <row r="2811" spans="12:12" x14ac:dyDescent="0.2">
      <c r="L2811" s="360">
        <v>40445</v>
      </c>
    </row>
    <row r="2812" spans="12:12" x14ac:dyDescent="0.2">
      <c r="L2812" s="360">
        <v>40446</v>
      </c>
    </row>
    <row r="2813" spans="12:12" x14ac:dyDescent="0.2">
      <c r="L2813" s="360">
        <v>40447</v>
      </c>
    </row>
    <row r="2814" spans="12:12" x14ac:dyDescent="0.2">
      <c r="L2814" s="360">
        <v>40448</v>
      </c>
    </row>
    <row r="2815" spans="12:12" x14ac:dyDescent="0.2">
      <c r="L2815" s="360">
        <v>40449</v>
      </c>
    </row>
    <row r="2816" spans="12:12" x14ac:dyDescent="0.2">
      <c r="L2816" s="360">
        <v>40450</v>
      </c>
    </row>
    <row r="2817" spans="12:12" x14ac:dyDescent="0.2">
      <c r="L2817" s="360">
        <v>40451</v>
      </c>
    </row>
    <row r="2818" spans="12:12" x14ac:dyDescent="0.2">
      <c r="L2818" s="360">
        <v>40452</v>
      </c>
    </row>
    <row r="2819" spans="12:12" x14ac:dyDescent="0.2">
      <c r="L2819" s="360">
        <v>40453</v>
      </c>
    </row>
    <row r="2820" spans="12:12" x14ac:dyDescent="0.2">
      <c r="L2820" s="360">
        <v>40454</v>
      </c>
    </row>
    <row r="2821" spans="12:12" x14ac:dyDescent="0.2">
      <c r="L2821" s="360">
        <v>40455</v>
      </c>
    </row>
    <row r="2822" spans="12:12" x14ac:dyDescent="0.2">
      <c r="L2822" s="360">
        <v>40456</v>
      </c>
    </row>
    <row r="2823" spans="12:12" x14ac:dyDescent="0.2">
      <c r="L2823" s="360">
        <v>40457</v>
      </c>
    </row>
    <row r="2824" spans="12:12" x14ac:dyDescent="0.2">
      <c r="L2824" s="360">
        <v>40458</v>
      </c>
    </row>
    <row r="2825" spans="12:12" x14ac:dyDescent="0.2">
      <c r="L2825" s="360">
        <v>40459</v>
      </c>
    </row>
    <row r="2826" spans="12:12" x14ac:dyDescent="0.2">
      <c r="L2826" s="360">
        <v>40460</v>
      </c>
    </row>
    <row r="2827" spans="12:12" x14ac:dyDescent="0.2">
      <c r="L2827" s="360">
        <v>40461</v>
      </c>
    </row>
    <row r="2828" spans="12:12" x14ac:dyDescent="0.2">
      <c r="L2828" s="360">
        <v>40462</v>
      </c>
    </row>
    <row r="2829" spans="12:12" x14ac:dyDescent="0.2">
      <c r="L2829" s="360">
        <v>40463</v>
      </c>
    </row>
    <row r="2830" spans="12:12" x14ac:dyDescent="0.2">
      <c r="L2830" s="360">
        <v>40464</v>
      </c>
    </row>
    <row r="2831" spans="12:12" x14ac:dyDescent="0.2">
      <c r="L2831" s="360">
        <v>40465</v>
      </c>
    </row>
    <row r="2832" spans="12:12" x14ac:dyDescent="0.2">
      <c r="L2832" s="360">
        <v>40466</v>
      </c>
    </row>
    <row r="2833" spans="12:12" x14ac:dyDescent="0.2">
      <c r="L2833" s="360">
        <v>40467</v>
      </c>
    </row>
    <row r="2834" spans="12:12" x14ac:dyDescent="0.2">
      <c r="L2834" s="360">
        <v>40468</v>
      </c>
    </row>
    <row r="2835" spans="12:12" x14ac:dyDescent="0.2">
      <c r="L2835" s="360">
        <v>40469</v>
      </c>
    </row>
    <row r="2836" spans="12:12" x14ac:dyDescent="0.2">
      <c r="L2836" s="360">
        <v>40470</v>
      </c>
    </row>
    <row r="2837" spans="12:12" x14ac:dyDescent="0.2">
      <c r="L2837" s="360">
        <v>40471</v>
      </c>
    </row>
    <row r="2838" spans="12:12" x14ac:dyDescent="0.2">
      <c r="L2838" s="360">
        <v>40472</v>
      </c>
    </row>
    <row r="2839" spans="12:12" x14ac:dyDescent="0.2">
      <c r="L2839" s="360">
        <v>40473</v>
      </c>
    </row>
    <row r="2840" spans="12:12" x14ac:dyDescent="0.2">
      <c r="L2840" s="360">
        <v>40474</v>
      </c>
    </row>
    <row r="2841" spans="12:12" x14ac:dyDescent="0.2">
      <c r="L2841" s="360">
        <v>40475</v>
      </c>
    </row>
    <row r="2842" spans="12:12" x14ac:dyDescent="0.2">
      <c r="L2842" s="360">
        <v>40476</v>
      </c>
    </row>
    <row r="2843" spans="12:12" x14ac:dyDescent="0.2">
      <c r="L2843" s="360">
        <v>40477</v>
      </c>
    </row>
    <row r="2844" spans="12:12" x14ac:dyDescent="0.2">
      <c r="L2844" s="360">
        <v>40478</v>
      </c>
    </row>
    <row r="2845" spans="12:12" x14ac:dyDescent="0.2">
      <c r="L2845" s="360">
        <v>40479</v>
      </c>
    </row>
    <row r="2846" spans="12:12" x14ac:dyDescent="0.2">
      <c r="L2846" s="360">
        <v>40480</v>
      </c>
    </row>
    <row r="2847" spans="12:12" x14ac:dyDescent="0.2">
      <c r="L2847" s="360">
        <v>40481</v>
      </c>
    </row>
    <row r="2848" spans="12:12" x14ac:dyDescent="0.2">
      <c r="L2848" s="360">
        <v>40482</v>
      </c>
    </row>
    <row r="2849" spans="12:12" x14ac:dyDescent="0.2">
      <c r="L2849" s="360">
        <v>40483</v>
      </c>
    </row>
    <row r="2850" spans="12:12" x14ac:dyDescent="0.2">
      <c r="L2850" s="360">
        <v>40484</v>
      </c>
    </row>
    <row r="2851" spans="12:12" x14ac:dyDescent="0.2">
      <c r="L2851" s="360">
        <v>40485</v>
      </c>
    </row>
    <row r="2852" spans="12:12" x14ac:dyDescent="0.2">
      <c r="L2852" s="360">
        <v>40486</v>
      </c>
    </row>
    <row r="2853" spans="12:12" x14ac:dyDescent="0.2">
      <c r="L2853" s="360">
        <v>40487</v>
      </c>
    </row>
    <row r="2854" spans="12:12" x14ac:dyDescent="0.2">
      <c r="L2854" s="360">
        <v>40488</v>
      </c>
    </row>
    <row r="2855" spans="12:12" x14ac:dyDescent="0.2">
      <c r="L2855" s="360">
        <v>40489</v>
      </c>
    </row>
    <row r="2856" spans="12:12" x14ac:dyDescent="0.2">
      <c r="L2856" s="360">
        <v>40490</v>
      </c>
    </row>
    <row r="2857" spans="12:12" x14ac:dyDescent="0.2">
      <c r="L2857" s="360">
        <v>40491</v>
      </c>
    </row>
    <row r="2858" spans="12:12" x14ac:dyDescent="0.2">
      <c r="L2858" s="360">
        <v>40492</v>
      </c>
    </row>
    <row r="2859" spans="12:12" x14ac:dyDescent="0.2">
      <c r="L2859" s="360">
        <v>40493</v>
      </c>
    </row>
    <row r="2860" spans="12:12" x14ac:dyDescent="0.2">
      <c r="L2860" s="360">
        <v>40494</v>
      </c>
    </row>
    <row r="2861" spans="12:12" x14ac:dyDescent="0.2">
      <c r="L2861" s="360">
        <v>40495</v>
      </c>
    </row>
    <row r="2862" spans="12:12" x14ac:dyDescent="0.2">
      <c r="L2862" s="360">
        <v>40496</v>
      </c>
    </row>
    <row r="2863" spans="12:12" x14ac:dyDescent="0.2">
      <c r="L2863" s="360">
        <v>40497</v>
      </c>
    </row>
    <row r="2864" spans="12:12" x14ac:dyDescent="0.2">
      <c r="L2864" s="360">
        <v>40498</v>
      </c>
    </row>
    <row r="2865" spans="12:12" x14ac:dyDescent="0.2">
      <c r="L2865" s="360">
        <v>40499</v>
      </c>
    </row>
    <row r="2866" spans="12:12" x14ac:dyDescent="0.2">
      <c r="L2866" s="360">
        <v>40500</v>
      </c>
    </row>
    <row r="2867" spans="12:12" x14ac:dyDescent="0.2">
      <c r="L2867" s="360">
        <v>40501</v>
      </c>
    </row>
    <row r="2868" spans="12:12" x14ac:dyDescent="0.2">
      <c r="L2868" s="360">
        <v>40502</v>
      </c>
    </row>
    <row r="2869" spans="12:12" x14ac:dyDescent="0.2">
      <c r="L2869" s="360">
        <v>40503</v>
      </c>
    </row>
    <row r="2870" spans="12:12" x14ac:dyDescent="0.2">
      <c r="L2870" s="360">
        <v>40504</v>
      </c>
    </row>
    <row r="2871" spans="12:12" x14ac:dyDescent="0.2">
      <c r="L2871" s="360">
        <v>40505</v>
      </c>
    </row>
    <row r="2872" spans="12:12" x14ac:dyDescent="0.2">
      <c r="L2872" s="360">
        <v>40506</v>
      </c>
    </row>
    <row r="2873" spans="12:12" x14ac:dyDescent="0.2">
      <c r="L2873" s="360">
        <v>40507</v>
      </c>
    </row>
    <row r="2874" spans="12:12" x14ac:dyDescent="0.2">
      <c r="L2874" s="360">
        <v>40508</v>
      </c>
    </row>
    <row r="2875" spans="12:12" x14ac:dyDescent="0.2">
      <c r="L2875" s="360">
        <v>40509</v>
      </c>
    </row>
    <row r="2876" spans="12:12" x14ac:dyDescent="0.2">
      <c r="L2876" s="360">
        <v>40510</v>
      </c>
    </row>
    <row r="2877" spans="12:12" x14ac:dyDescent="0.2">
      <c r="L2877" s="360">
        <v>40511</v>
      </c>
    </row>
    <row r="2878" spans="12:12" x14ac:dyDescent="0.2">
      <c r="L2878" s="360">
        <v>40512</v>
      </c>
    </row>
    <row r="2879" spans="12:12" x14ac:dyDescent="0.2">
      <c r="L2879" s="360">
        <v>40513</v>
      </c>
    </row>
    <row r="2880" spans="12:12" x14ac:dyDescent="0.2">
      <c r="L2880" s="360">
        <v>40514</v>
      </c>
    </row>
    <row r="2881" spans="12:12" x14ac:dyDescent="0.2">
      <c r="L2881" s="360">
        <v>40515</v>
      </c>
    </row>
    <row r="2882" spans="12:12" x14ac:dyDescent="0.2">
      <c r="L2882" s="360">
        <v>40516</v>
      </c>
    </row>
    <row r="2883" spans="12:12" x14ac:dyDescent="0.2">
      <c r="L2883" s="360">
        <v>40517</v>
      </c>
    </row>
    <row r="2884" spans="12:12" x14ac:dyDescent="0.2">
      <c r="L2884" s="360">
        <v>40518</v>
      </c>
    </row>
    <row r="2885" spans="12:12" x14ac:dyDescent="0.2">
      <c r="L2885" s="360">
        <v>40519</v>
      </c>
    </row>
    <row r="2886" spans="12:12" x14ac:dyDescent="0.2">
      <c r="L2886" s="360">
        <v>40520</v>
      </c>
    </row>
    <row r="2887" spans="12:12" x14ac:dyDescent="0.2">
      <c r="L2887" s="360">
        <v>40521</v>
      </c>
    </row>
    <row r="2888" spans="12:12" x14ac:dyDescent="0.2">
      <c r="L2888" s="360">
        <v>40522</v>
      </c>
    </row>
    <row r="2889" spans="12:12" x14ac:dyDescent="0.2">
      <c r="L2889" s="360">
        <v>40523</v>
      </c>
    </row>
    <row r="2890" spans="12:12" x14ac:dyDescent="0.2">
      <c r="L2890" s="360">
        <v>40524</v>
      </c>
    </row>
    <row r="2891" spans="12:12" x14ac:dyDescent="0.2">
      <c r="L2891" s="360">
        <v>40525</v>
      </c>
    </row>
    <row r="2892" spans="12:12" x14ac:dyDescent="0.2">
      <c r="L2892" s="360">
        <v>40526</v>
      </c>
    </row>
    <row r="2893" spans="12:12" x14ac:dyDescent="0.2">
      <c r="L2893" s="360">
        <v>40527</v>
      </c>
    </row>
    <row r="2894" spans="12:12" x14ac:dyDescent="0.2">
      <c r="L2894" s="360">
        <v>40528</v>
      </c>
    </row>
    <row r="2895" spans="12:12" x14ac:dyDescent="0.2">
      <c r="L2895" s="360">
        <v>40529</v>
      </c>
    </row>
    <row r="2896" spans="12:12" x14ac:dyDescent="0.2">
      <c r="L2896" s="360">
        <v>40530</v>
      </c>
    </row>
    <row r="2897" spans="12:12" x14ac:dyDescent="0.2">
      <c r="L2897" s="360">
        <v>40531</v>
      </c>
    </row>
    <row r="2898" spans="12:12" x14ac:dyDescent="0.2">
      <c r="L2898" s="360">
        <v>40532</v>
      </c>
    </row>
    <row r="2899" spans="12:12" x14ac:dyDescent="0.2">
      <c r="L2899" s="360">
        <v>40533</v>
      </c>
    </row>
    <row r="2900" spans="12:12" x14ac:dyDescent="0.2">
      <c r="L2900" s="360">
        <v>40534</v>
      </c>
    </row>
    <row r="2901" spans="12:12" x14ac:dyDescent="0.2">
      <c r="L2901" s="360">
        <v>40535</v>
      </c>
    </row>
    <row r="2902" spans="12:12" x14ac:dyDescent="0.2">
      <c r="L2902" s="360">
        <v>40536</v>
      </c>
    </row>
    <row r="2903" spans="12:12" x14ac:dyDescent="0.2">
      <c r="L2903" s="360">
        <v>40537</v>
      </c>
    </row>
    <row r="2904" spans="12:12" x14ac:dyDescent="0.2">
      <c r="L2904" s="360">
        <v>40538</v>
      </c>
    </row>
    <row r="2905" spans="12:12" x14ac:dyDescent="0.2">
      <c r="L2905" s="360">
        <v>40539</v>
      </c>
    </row>
    <row r="2906" spans="12:12" x14ac:dyDescent="0.2">
      <c r="L2906" s="360">
        <v>40540</v>
      </c>
    </row>
    <row r="2907" spans="12:12" x14ac:dyDescent="0.2">
      <c r="L2907" s="360">
        <v>40541</v>
      </c>
    </row>
    <row r="2908" spans="12:12" x14ac:dyDescent="0.2">
      <c r="L2908" s="360">
        <v>40542</v>
      </c>
    </row>
    <row r="2909" spans="12:12" x14ac:dyDescent="0.2">
      <c r="L2909" s="360">
        <v>40543</v>
      </c>
    </row>
  </sheetData>
  <mergeCells count="4">
    <mergeCell ref="C3:D3"/>
    <mergeCell ref="C11:D11"/>
    <mergeCell ref="C13:D13"/>
    <mergeCell ref="C7:D7"/>
  </mergeCells>
  <phoneticPr fontId="0" type="noConversion"/>
  <dataValidations count="1">
    <dataValidation type="list" allowBlank="1" showInputMessage="1" showErrorMessage="1" sqref="C7:D7">
      <formula1>$P$1:$P$5</formula1>
    </dataValidation>
  </dataValidations>
  <hyperlinks>
    <hyperlink ref="G3" location="Saturs!A1" display="Saturs"/>
  </hyperlinks>
  <pageMargins left="0.75" right="0.75" top="0.61" bottom="0.8" header="0.5" footer="0.5"/>
  <pageSetup paperSize="9" scale="92" orientation="landscape" r:id="rId1"/>
  <headerFooter alignWithMargins="0"/>
  <rowBreaks count="1" manualBreakCount="1">
    <brk id="15"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Normal="100" workbookViewId="0">
      <pane xSplit="9" ySplit="2" topLeftCell="J3" activePane="bottomRight" state="frozenSplit"/>
      <selection activeCell="A15" sqref="A15:B15"/>
      <selection pane="topRight" activeCell="A15" sqref="A15:B15"/>
      <selection pane="bottomLeft" activeCell="A15" sqref="A15:B15"/>
      <selection pane="bottomRight"/>
    </sheetView>
  </sheetViews>
  <sheetFormatPr defaultRowHeight="12.75" x14ac:dyDescent="0.2"/>
  <cols>
    <col min="1" max="1" width="8" customWidth="1"/>
    <col min="2" max="2" width="20.83203125" customWidth="1"/>
    <col min="3" max="3" width="18.33203125" customWidth="1"/>
    <col min="4" max="4" width="7.33203125" customWidth="1"/>
    <col min="5" max="5" width="16.5" customWidth="1"/>
    <col min="6" max="6" width="16.33203125" customWidth="1"/>
    <col min="7" max="7" width="10.33203125" customWidth="1"/>
    <col min="8" max="8" width="12.5" customWidth="1"/>
    <col min="9" max="11" width="9.1640625" customWidth="1"/>
  </cols>
  <sheetData>
    <row r="1" spans="1:9" s="601" customFormat="1" ht="12" thickBot="1" x14ac:dyDescent="0.25"/>
    <row r="2" spans="1:9" ht="37.5" customHeight="1" x14ac:dyDescent="0.25">
      <c r="A2" s="31"/>
      <c r="B2" s="478" t="str">
        <f>Inform.ievad.!C3</f>
        <v>SIA"Daugavpils autobusu parks"</v>
      </c>
      <c r="C2" s="479"/>
      <c r="D2" s="479"/>
      <c r="E2" s="479"/>
      <c r="F2" s="485" t="str">
        <f>Inform.ievad.!C5</f>
        <v>2018.</v>
      </c>
      <c r="G2" s="486"/>
      <c r="H2" s="464" t="str">
        <f>Inform.ievad.!C7</f>
        <v>Finanšu analīze</v>
      </c>
      <c r="I2" s="393"/>
    </row>
    <row r="3" spans="1:9" ht="10.5" customHeight="1" x14ac:dyDescent="0.2">
      <c r="A3" s="202"/>
      <c r="B3" s="480" t="s">
        <v>283</v>
      </c>
      <c r="C3" s="481"/>
      <c r="D3" s="481"/>
      <c r="E3" s="481"/>
      <c r="F3" s="484" t="s">
        <v>171</v>
      </c>
      <c r="G3" s="484"/>
      <c r="H3" s="465" t="s">
        <v>284</v>
      </c>
    </row>
    <row r="4" spans="1:9" ht="19.5" customHeight="1" thickBot="1" x14ac:dyDescent="0.3">
      <c r="A4" s="202"/>
      <c r="B4" s="482" t="s">
        <v>327</v>
      </c>
      <c r="C4" s="483"/>
      <c r="D4" s="483"/>
      <c r="E4" s="483"/>
      <c r="F4" s="483"/>
      <c r="G4" s="483"/>
      <c r="H4" s="483"/>
    </row>
    <row r="5" spans="1:9" s="218" customFormat="1" ht="27" customHeight="1" x14ac:dyDescent="0.25">
      <c r="B5" s="246" t="s">
        <v>286</v>
      </c>
      <c r="D5" s="247"/>
      <c r="E5" s="248"/>
      <c r="F5" s="248"/>
      <c r="G5" s="248"/>
    </row>
    <row r="6" spans="1:9" ht="38.25" x14ac:dyDescent="0.2">
      <c r="A6" s="4" t="s">
        <v>64</v>
      </c>
      <c r="B6" s="203" t="s">
        <v>65</v>
      </c>
      <c r="C6" s="204"/>
      <c r="D6" s="4"/>
      <c r="E6" s="475" t="s">
        <v>337</v>
      </c>
      <c r="F6" s="475" t="s">
        <v>336</v>
      </c>
      <c r="G6" s="235" t="s">
        <v>198</v>
      </c>
      <c r="H6" s="129" t="s">
        <v>199</v>
      </c>
    </row>
    <row r="7" spans="1:9" s="33" customFormat="1" ht="9.75" customHeight="1" x14ac:dyDescent="0.2">
      <c r="A7" s="32">
        <v>1</v>
      </c>
      <c r="B7" s="205">
        <v>2</v>
      </c>
      <c r="C7" s="206"/>
      <c r="D7" s="32">
        <v>3</v>
      </c>
      <c r="E7" s="32">
        <v>4</v>
      </c>
      <c r="F7" s="32">
        <v>5</v>
      </c>
      <c r="G7" s="32">
        <v>6</v>
      </c>
      <c r="H7" s="32">
        <v>7</v>
      </c>
    </row>
    <row r="8" spans="1:9" s="216" customFormat="1" ht="17.25" customHeight="1" x14ac:dyDescent="0.2">
      <c r="A8" s="367">
        <v>1</v>
      </c>
      <c r="B8" s="487" t="s">
        <v>66</v>
      </c>
      <c r="C8" s="488"/>
      <c r="D8" s="367"/>
      <c r="E8" s="364">
        <v>1514572</v>
      </c>
      <c r="F8" s="364">
        <v>1507336</v>
      </c>
      <c r="G8" s="370">
        <f>E8-F8</f>
        <v>7236</v>
      </c>
      <c r="H8" s="371">
        <f>E8/F8*100-100</f>
        <v>0.5</v>
      </c>
    </row>
    <row r="9" spans="1:9" s="216" customFormat="1" ht="16.5" customHeight="1" x14ac:dyDescent="0.2">
      <c r="A9" s="367">
        <v>2</v>
      </c>
      <c r="B9" s="487" t="s">
        <v>67</v>
      </c>
      <c r="C9" s="488"/>
      <c r="D9" s="367"/>
      <c r="E9" s="364">
        <v>3211916</v>
      </c>
      <c r="F9" s="364">
        <v>2963342</v>
      </c>
      <c r="G9" s="370">
        <f t="shared" ref="G9:G25" si="0">E9-F9</f>
        <v>248574</v>
      </c>
      <c r="H9" s="371">
        <f t="shared" ref="H9:H25" si="1">E9/F9*100-100</f>
        <v>8.4</v>
      </c>
    </row>
    <row r="10" spans="1:9" s="216" customFormat="1" ht="16.5" customHeight="1" x14ac:dyDescent="0.2">
      <c r="A10" s="367">
        <v>3</v>
      </c>
      <c r="B10" s="487" t="s">
        <v>68</v>
      </c>
      <c r="C10" s="488"/>
      <c r="D10" s="372"/>
      <c r="E10" s="373">
        <f>SUM(E8-E9)</f>
        <v>-1697344</v>
      </c>
      <c r="F10" s="373">
        <f>SUM(F8-F9)</f>
        <v>-1456006</v>
      </c>
      <c r="G10" s="374">
        <f t="shared" si="0"/>
        <v>-241338</v>
      </c>
      <c r="H10" s="375">
        <f t="shared" si="1"/>
        <v>16.600000000000001</v>
      </c>
    </row>
    <row r="11" spans="1:9" s="216" customFormat="1" ht="16.5" customHeight="1" x14ac:dyDescent="0.2">
      <c r="A11" s="367">
        <v>4</v>
      </c>
      <c r="B11" s="487" t="s">
        <v>69</v>
      </c>
      <c r="C11" s="488"/>
      <c r="D11" s="367"/>
      <c r="E11" s="364"/>
      <c r="F11" s="364"/>
      <c r="G11" s="370">
        <f t="shared" si="0"/>
        <v>0</v>
      </c>
      <c r="H11" s="371" t="e">
        <f t="shared" si="1"/>
        <v>#DIV/0!</v>
      </c>
    </row>
    <row r="12" spans="1:9" s="216" customFormat="1" ht="16.5" customHeight="1" x14ac:dyDescent="0.2">
      <c r="A12" s="367">
        <v>5</v>
      </c>
      <c r="B12" s="487" t="s">
        <v>70</v>
      </c>
      <c r="C12" s="488"/>
      <c r="D12" s="367"/>
      <c r="E12" s="445">
        <v>223247</v>
      </c>
      <c r="F12" s="445">
        <v>204386</v>
      </c>
      <c r="G12" s="370">
        <f t="shared" si="0"/>
        <v>18861</v>
      </c>
      <c r="H12" s="371">
        <f t="shared" si="1"/>
        <v>9.1999999999999993</v>
      </c>
    </row>
    <row r="13" spans="1:9" s="216" customFormat="1" ht="18" customHeight="1" x14ac:dyDescent="0.2">
      <c r="A13" s="367">
        <v>6</v>
      </c>
      <c r="B13" s="489" t="s">
        <v>287</v>
      </c>
      <c r="C13" s="490"/>
      <c r="D13" s="367"/>
      <c r="E13" s="364">
        <v>2013350</v>
      </c>
      <c r="F13" s="364">
        <v>2052131</v>
      </c>
      <c r="G13" s="370">
        <f t="shared" si="0"/>
        <v>-38781</v>
      </c>
      <c r="H13" s="371">
        <f t="shared" si="1"/>
        <v>-1.9</v>
      </c>
    </row>
    <row r="14" spans="1:9" s="216" customFormat="1" ht="18" customHeight="1" x14ac:dyDescent="0.2">
      <c r="A14" s="367">
        <v>7</v>
      </c>
      <c r="B14" s="489" t="s">
        <v>288</v>
      </c>
      <c r="C14" s="490"/>
      <c r="D14" s="367"/>
      <c r="E14" s="364">
        <v>201381</v>
      </c>
      <c r="F14" s="364">
        <v>205194</v>
      </c>
      <c r="G14" s="370">
        <f t="shared" si="0"/>
        <v>-3813</v>
      </c>
      <c r="H14" s="371">
        <f t="shared" si="1"/>
        <v>-1.9</v>
      </c>
    </row>
    <row r="15" spans="1:9" s="216" customFormat="1" ht="25.5" customHeight="1" x14ac:dyDescent="0.2">
      <c r="A15" s="367">
        <v>8</v>
      </c>
      <c r="B15" s="489" t="s">
        <v>289</v>
      </c>
      <c r="C15" s="490"/>
      <c r="D15" s="367"/>
      <c r="E15" s="364"/>
      <c r="F15" s="364"/>
      <c r="G15" s="370">
        <f t="shared" si="0"/>
        <v>0</v>
      </c>
      <c r="H15" s="371" t="e">
        <f t="shared" si="1"/>
        <v>#DIV/0!</v>
      </c>
    </row>
    <row r="16" spans="1:9" s="216" customFormat="1" ht="40.5" customHeight="1" x14ac:dyDescent="0.2">
      <c r="A16" s="367">
        <v>9</v>
      </c>
      <c r="B16" s="489" t="s">
        <v>74</v>
      </c>
      <c r="C16" s="490"/>
      <c r="D16" s="367"/>
      <c r="E16" s="364"/>
      <c r="F16" s="364"/>
      <c r="G16" s="370">
        <f t="shared" si="0"/>
        <v>0</v>
      </c>
      <c r="H16" s="371" t="e">
        <f t="shared" si="1"/>
        <v>#DIV/0!</v>
      </c>
    </row>
    <row r="17" spans="1:13" s="216" customFormat="1" ht="27.75" customHeight="1" x14ac:dyDescent="0.2">
      <c r="A17" s="367">
        <v>10</v>
      </c>
      <c r="B17" s="487" t="s">
        <v>75</v>
      </c>
      <c r="C17" s="488"/>
      <c r="D17" s="367"/>
      <c r="E17" s="364"/>
      <c r="F17" s="364"/>
      <c r="G17" s="370">
        <f t="shared" si="0"/>
        <v>0</v>
      </c>
      <c r="H17" s="371" t="e">
        <f t="shared" si="1"/>
        <v>#DIV/0!</v>
      </c>
    </row>
    <row r="18" spans="1:13" s="216" customFormat="1" ht="28.5" customHeight="1" x14ac:dyDescent="0.2">
      <c r="A18" s="367">
        <v>11</v>
      </c>
      <c r="B18" s="489" t="s">
        <v>76</v>
      </c>
      <c r="C18" s="490"/>
      <c r="D18" s="367"/>
      <c r="E18" s="364"/>
      <c r="F18" s="364"/>
      <c r="G18" s="370">
        <f t="shared" si="0"/>
        <v>0</v>
      </c>
      <c r="H18" s="371" t="e">
        <f t="shared" si="1"/>
        <v>#DIV/0!</v>
      </c>
    </row>
    <row r="19" spans="1:13" s="216" customFormat="1" ht="29.25" customHeight="1" x14ac:dyDescent="0.2">
      <c r="A19" s="367">
        <v>12</v>
      </c>
      <c r="B19" s="487" t="s">
        <v>77</v>
      </c>
      <c r="C19" s="488"/>
      <c r="D19" s="367"/>
      <c r="E19" s="364">
        <v>9135</v>
      </c>
      <c r="F19" s="364">
        <v>12032</v>
      </c>
      <c r="G19" s="370">
        <f t="shared" si="0"/>
        <v>-2897</v>
      </c>
      <c r="H19" s="371">
        <f t="shared" si="1"/>
        <v>-24.1</v>
      </c>
      <c r="L19" s="445"/>
      <c r="M19" s="445"/>
    </row>
    <row r="20" spans="1:13" s="216" customFormat="1" ht="28.5" customHeight="1" x14ac:dyDescent="0.2">
      <c r="A20" s="367">
        <v>13</v>
      </c>
      <c r="B20" s="489" t="s">
        <v>78</v>
      </c>
      <c r="C20" s="490"/>
      <c r="D20" s="372"/>
      <c r="E20" s="373">
        <f>SUM(E10-E11-E12+E13-E14+E15+E16+E17-E18-E19)</f>
        <v>-117757</v>
      </c>
      <c r="F20" s="373">
        <f>SUM(F10-F11-F12+F13-F14+F15+F16+F17-F18-F19)</f>
        <v>174513</v>
      </c>
      <c r="G20" s="374">
        <f t="shared" si="0"/>
        <v>-292270</v>
      </c>
      <c r="H20" s="375">
        <f t="shared" si="1"/>
        <v>-167.5</v>
      </c>
    </row>
    <row r="21" spans="1:13" s="216" customFormat="1" ht="15.75" customHeight="1" x14ac:dyDescent="0.2">
      <c r="A21" s="367">
        <v>14</v>
      </c>
      <c r="B21" s="368" t="s">
        <v>79</v>
      </c>
      <c r="C21" s="369"/>
      <c r="D21" s="367"/>
      <c r="E21" s="364"/>
      <c r="F21" s="364"/>
      <c r="G21" s="370">
        <f t="shared" si="0"/>
        <v>0</v>
      </c>
      <c r="H21" s="371" t="e">
        <f t="shared" si="1"/>
        <v>#DIV/0!</v>
      </c>
    </row>
    <row r="22" spans="1:13" s="216" customFormat="1" ht="15.75" customHeight="1" x14ac:dyDescent="0.2">
      <c r="A22" s="367">
        <v>15</v>
      </c>
      <c r="B22" s="368" t="s">
        <v>80</v>
      </c>
      <c r="C22" s="369"/>
      <c r="D22" s="367"/>
      <c r="E22" s="364"/>
      <c r="F22" s="364"/>
      <c r="G22" s="370">
        <f t="shared" si="0"/>
        <v>0</v>
      </c>
      <c r="H22" s="371" t="e">
        <f t="shared" si="1"/>
        <v>#DIV/0!</v>
      </c>
    </row>
    <row r="23" spans="1:13" s="216" customFormat="1" ht="15.75" customHeight="1" x14ac:dyDescent="0.2">
      <c r="A23" s="367">
        <v>16</v>
      </c>
      <c r="B23" s="487" t="s">
        <v>81</v>
      </c>
      <c r="C23" s="488"/>
      <c r="D23" s="372"/>
      <c r="E23" s="373">
        <f>SUM(E20+E21-E22)</f>
        <v>-117757</v>
      </c>
      <c r="F23" s="373">
        <f>SUM(F20+F21-F22)</f>
        <v>174513</v>
      </c>
      <c r="G23" s="374">
        <f t="shared" si="0"/>
        <v>-292270</v>
      </c>
      <c r="H23" s="375">
        <f t="shared" si="1"/>
        <v>-167.5</v>
      </c>
    </row>
    <row r="24" spans="1:13" s="216" customFormat="1" ht="27.75" customHeight="1" x14ac:dyDescent="0.2">
      <c r="A24" s="367">
        <v>17</v>
      </c>
      <c r="B24" s="487" t="s">
        <v>326</v>
      </c>
      <c r="C24" s="488"/>
      <c r="D24" s="367"/>
      <c r="E24" s="364"/>
      <c r="F24" s="364"/>
      <c r="G24" s="370">
        <f t="shared" si="0"/>
        <v>0</v>
      </c>
      <c r="H24" s="371" t="e">
        <f t="shared" si="1"/>
        <v>#DIV/0!</v>
      </c>
    </row>
    <row r="25" spans="1:13" s="216" customFormat="1" ht="15.75" customHeight="1" x14ac:dyDescent="0.2">
      <c r="A25" s="367">
        <v>18</v>
      </c>
      <c r="B25" s="487" t="s">
        <v>83</v>
      </c>
      <c r="C25" s="488"/>
      <c r="D25" s="367"/>
      <c r="E25" s="364"/>
      <c r="F25" s="364"/>
      <c r="G25" s="370">
        <f t="shared" si="0"/>
        <v>0</v>
      </c>
      <c r="H25" s="371" t="e">
        <f t="shared" si="1"/>
        <v>#DIV/0!</v>
      </c>
    </row>
    <row r="26" spans="1:13" s="216" customFormat="1" ht="28.5" customHeight="1" x14ac:dyDescent="0.2">
      <c r="A26" s="367">
        <v>19</v>
      </c>
      <c r="B26" s="487" t="s">
        <v>290</v>
      </c>
      <c r="C26" s="488"/>
      <c r="D26" s="372"/>
      <c r="E26" s="373">
        <f>SUM(E23-E24-E25)</f>
        <v>-117757</v>
      </c>
      <c r="F26" s="373">
        <f>SUM(F23-F24-F25)</f>
        <v>174513</v>
      </c>
      <c r="G26" s="374">
        <f>E26-F26</f>
        <v>-292270</v>
      </c>
      <c r="H26" s="375">
        <f>E26/F26*100-100</f>
        <v>-167.5</v>
      </c>
    </row>
    <row r="27" spans="1:13" s="320" customFormat="1" x14ac:dyDescent="0.2">
      <c r="A27" s="366"/>
      <c r="B27" s="362"/>
      <c r="C27" s="363"/>
      <c r="D27" s="366"/>
      <c r="E27" s="366"/>
      <c r="F27" s="366"/>
      <c r="G27" s="365"/>
      <c r="H27" s="365"/>
    </row>
    <row r="28" spans="1:13" ht="13.5" thickBot="1" x14ac:dyDescent="0.25"/>
    <row r="29" spans="1:13" ht="13.5" thickTop="1" x14ac:dyDescent="0.2">
      <c r="C29" s="159"/>
      <c r="D29" s="155" t="s">
        <v>164</v>
      </c>
      <c r="E29" s="156">
        <f>SUM(E8,E13,E15,E16,E17,E21)</f>
        <v>3527922</v>
      </c>
      <c r="F29" s="156">
        <f>SUM(F8,F13,F15,F16,F17,F21)</f>
        <v>3559467</v>
      </c>
      <c r="G29" s="325"/>
    </row>
    <row r="30" spans="1:13" ht="13.5" thickBot="1" x14ac:dyDescent="0.25">
      <c r="C30" s="160"/>
      <c r="D30" s="157" t="s">
        <v>165</v>
      </c>
      <c r="E30" s="158">
        <f>SUM(E9,E11,E12,E14,E18,E19,E22)</f>
        <v>3645679</v>
      </c>
      <c r="F30" s="158">
        <f>SUM(F9,F11,F12,F14,F18,F19,F22)</f>
        <v>3384954</v>
      </c>
      <c r="G30" s="325"/>
    </row>
    <row r="31" spans="1:13" ht="13.5" thickTop="1" x14ac:dyDescent="0.2">
      <c r="E31" s="446">
        <f>E29-E30</f>
        <v>-117757</v>
      </c>
      <c r="F31" s="446">
        <f>F29-F30</f>
        <v>174513</v>
      </c>
    </row>
  </sheetData>
  <mergeCells count="22">
    <mergeCell ref="B26:C26"/>
    <mergeCell ref="B13:C13"/>
    <mergeCell ref="B14:C14"/>
    <mergeCell ref="B20:C20"/>
    <mergeCell ref="B17:C17"/>
    <mergeCell ref="B23:C23"/>
    <mergeCell ref="B25:C25"/>
    <mergeCell ref="B24:C24"/>
    <mergeCell ref="B8:C8"/>
    <mergeCell ref="B9:C9"/>
    <mergeCell ref="B10:C10"/>
    <mergeCell ref="B11:C11"/>
    <mergeCell ref="B19:C19"/>
    <mergeCell ref="B15:C15"/>
    <mergeCell ref="B18:C18"/>
    <mergeCell ref="B16:C16"/>
    <mergeCell ref="B2:E2"/>
    <mergeCell ref="B3:E3"/>
    <mergeCell ref="B4:H4"/>
    <mergeCell ref="F3:G3"/>
    <mergeCell ref="F2:G2"/>
    <mergeCell ref="B12:C12"/>
  </mergeCells>
  <phoneticPr fontId="0" type="noConversion"/>
  <conditionalFormatting sqref="H2:H3 F2:F3 G3">
    <cfRule type="cellIs" dxfId="8" priority="1" stopIfTrue="1" operator="equal">
      <formula>0</formula>
    </cfRule>
  </conditionalFormatting>
  <conditionalFormatting sqref="E6:F6">
    <cfRule type="cellIs" dxfId="7" priority="3" stopIfTrue="1" operator="equal">
      <formula>0</formula>
    </cfRule>
  </conditionalFormatting>
  <printOptions horizontalCentered="1"/>
  <pageMargins left="0.35433070866141736" right="0.19685039370078741" top="0.59055118110236227" bottom="0.94488188976377963" header="0.27559055118110237" footer="0.27559055118110237"/>
  <pageSetup paperSize="9" orientation="landscape" verticalDpi="300" r:id="rId1"/>
  <headerFooter alignWithMargins="0">
    <oddHeader xml:space="preserve">&amp;R
</oddHeader>
    <oddFooter>&amp;LIzpildīja__________________
                        &amp;8/Paraksts/&amp;CPārbaudīja________________
             &amp;8 /Paraksts/&amp;R&amp;D/&amp;T/&amp;P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zoomScaleNormal="100" workbookViewId="0">
      <pane xSplit="12" ySplit="2" topLeftCell="M3" activePane="bottomRight" state="frozenSplit"/>
      <selection activeCell="A15" sqref="A15:B15"/>
      <selection pane="topRight" activeCell="A15" sqref="A15:B15"/>
      <selection pane="bottomLeft" activeCell="A15" sqref="A15:B15"/>
      <selection pane="bottomRight"/>
    </sheetView>
  </sheetViews>
  <sheetFormatPr defaultRowHeight="12.75" x14ac:dyDescent="0.2"/>
  <cols>
    <col min="1" max="1" width="3" style="1" customWidth="1"/>
    <col min="2" max="2" width="3.5" style="1" customWidth="1"/>
    <col min="3" max="3" width="29.5" customWidth="1"/>
    <col min="4" max="4" width="7.5" style="2" customWidth="1"/>
    <col min="5" max="5" width="12.6640625" style="5" customWidth="1"/>
    <col min="6" max="6" width="12" style="5" customWidth="1"/>
    <col min="7" max="7" width="10" style="39" customWidth="1"/>
    <col min="8" max="8" width="11" style="39" customWidth="1"/>
    <col min="9" max="11" width="10.83203125" customWidth="1"/>
    <col min="12" max="12" width="9.5" customWidth="1"/>
    <col min="13" max="13" width="12" customWidth="1"/>
  </cols>
  <sheetData>
    <row r="1" spans="1:12" ht="13.5" thickBot="1" x14ac:dyDescent="0.25"/>
    <row r="2" spans="1:12" s="218" customFormat="1" ht="15.75" customHeight="1" x14ac:dyDescent="0.25">
      <c r="A2" s="425"/>
      <c r="B2" s="354"/>
      <c r="C2" s="514" t="str">
        <f>Inform.ievad.!C3</f>
        <v>SIA"Daugavpils autobusu parks"</v>
      </c>
      <c r="D2" s="479"/>
      <c r="E2" s="479"/>
      <c r="F2" s="479"/>
      <c r="G2" s="512" t="str">
        <f>Inform.ievad.!C5</f>
        <v>2018.</v>
      </c>
      <c r="H2" s="513"/>
      <c r="I2" s="505" t="str">
        <f>Inform.ievad.!C7</f>
        <v>Finanšu analīze</v>
      </c>
      <c r="J2" s="506"/>
      <c r="K2" s="507"/>
      <c r="L2" s="393"/>
    </row>
    <row r="3" spans="1:12" s="218" customFormat="1" ht="10.5" customHeight="1" x14ac:dyDescent="0.2">
      <c r="A3" s="418"/>
      <c r="B3" s="354"/>
      <c r="C3" s="480" t="s">
        <v>283</v>
      </c>
      <c r="D3" s="481"/>
      <c r="E3" s="481"/>
      <c r="F3" s="481"/>
      <c r="G3" s="511"/>
      <c r="H3" s="511"/>
      <c r="I3" s="508" t="s">
        <v>284</v>
      </c>
      <c r="J3" s="509"/>
      <c r="K3" s="510"/>
    </row>
    <row r="4" spans="1:12" s="218" customFormat="1" ht="19.5" customHeight="1" thickBot="1" x14ac:dyDescent="0.3">
      <c r="A4" s="324"/>
      <c r="B4" s="202"/>
      <c r="C4" s="482" t="s">
        <v>191</v>
      </c>
      <c r="D4" s="483"/>
      <c r="E4" s="483"/>
      <c r="F4" s="483"/>
      <c r="G4" s="483"/>
      <c r="H4" s="483"/>
      <c r="I4" s="483"/>
      <c r="J4" s="483"/>
      <c r="K4" s="504"/>
    </row>
    <row r="5" spans="1:12" ht="15.75" customHeight="1" x14ac:dyDescent="0.2">
      <c r="L5" s="218"/>
    </row>
    <row r="6" spans="1:12" s="237" customFormat="1" ht="19.5" customHeight="1" x14ac:dyDescent="0.2">
      <c r="A6" s="496" t="s">
        <v>180</v>
      </c>
      <c r="B6" s="497"/>
      <c r="C6" s="498"/>
      <c r="D6" s="502"/>
      <c r="E6" s="491" t="s">
        <v>338</v>
      </c>
      <c r="F6" s="491" t="s">
        <v>339</v>
      </c>
      <c r="G6" s="236" t="s">
        <v>185</v>
      </c>
      <c r="H6" s="236" t="s">
        <v>182</v>
      </c>
      <c r="I6" s="236" t="s">
        <v>194</v>
      </c>
      <c r="J6" s="236" t="s">
        <v>194</v>
      </c>
      <c r="K6" s="236" t="s">
        <v>195</v>
      </c>
      <c r="L6" s="218"/>
    </row>
    <row r="7" spans="1:12" s="237" customFormat="1" ht="21" customHeight="1" x14ac:dyDescent="0.2">
      <c r="A7" s="499"/>
      <c r="B7" s="500"/>
      <c r="C7" s="501"/>
      <c r="D7" s="503"/>
      <c r="E7" s="492"/>
      <c r="F7" s="492"/>
      <c r="G7" s="238" t="s">
        <v>186</v>
      </c>
      <c r="H7" s="238" t="s">
        <v>197</v>
      </c>
      <c r="I7" s="447" t="str">
        <f>Inform.ievad.!C5</f>
        <v>2018.</v>
      </c>
      <c r="J7" s="447" t="str">
        <f>Inform.ievad.!C9</f>
        <v>2017.</v>
      </c>
      <c r="K7" s="238" t="s">
        <v>184</v>
      </c>
      <c r="L7" s="218"/>
    </row>
    <row r="8" spans="1:12" s="35" customFormat="1" ht="11.25" x14ac:dyDescent="0.2">
      <c r="A8" s="493">
        <v>1</v>
      </c>
      <c r="B8" s="494"/>
      <c r="C8" s="495"/>
      <c r="D8" s="37" t="s">
        <v>166</v>
      </c>
      <c r="E8" s="36">
        <v>3</v>
      </c>
      <c r="F8" s="36">
        <v>4</v>
      </c>
      <c r="G8" s="36">
        <v>5</v>
      </c>
      <c r="H8" s="36">
        <v>6</v>
      </c>
      <c r="I8" s="36">
        <v>7</v>
      </c>
      <c r="J8" s="36">
        <v>8</v>
      </c>
      <c r="K8" s="36">
        <v>9</v>
      </c>
    </row>
    <row r="9" spans="1:12" s="11" customFormat="1" x14ac:dyDescent="0.2">
      <c r="A9" s="6" t="s">
        <v>0</v>
      </c>
      <c r="B9" s="7"/>
      <c r="C9" s="8"/>
      <c r="D9" s="9"/>
      <c r="E9" s="10"/>
      <c r="F9" s="10"/>
      <c r="G9" s="130"/>
      <c r="H9" s="137"/>
      <c r="I9" s="138"/>
      <c r="J9" s="142"/>
      <c r="K9" s="142"/>
      <c r="L9" s="218"/>
    </row>
    <row r="10" spans="1:12" s="11" customFormat="1" x14ac:dyDescent="0.2">
      <c r="A10" s="12"/>
      <c r="B10" s="13" t="s">
        <v>1</v>
      </c>
      <c r="C10" s="14"/>
      <c r="D10" s="15"/>
      <c r="E10" s="16"/>
      <c r="F10" s="16"/>
      <c r="G10" s="131"/>
      <c r="H10" s="139"/>
      <c r="I10" s="140"/>
      <c r="J10" s="142"/>
      <c r="K10" s="142"/>
      <c r="L10" s="218"/>
    </row>
    <row r="11" spans="1:12" s="118" customFormat="1" ht="23.25" customHeight="1" x14ac:dyDescent="0.2">
      <c r="A11" s="113"/>
      <c r="B11" s="114"/>
      <c r="C11" s="115" t="s">
        <v>291</v>
      </c>
      <c r="D11" s="116"/>
      <c r="E11" s="207"/>
      <c r="F11" s="207"/>
      <c r="G11" s="135">
        <f>E11-F11</f>
        <v>0</v>
      </c>
      <c r="H11" s="141" t="e">
        <f t="shared" ref="H11:H16" si="0">E11/F11*100-100</f>
        <v>#DIV/0!</v>
      </c>
      <c r="I11" s="208">
        <f>E11/$E$71</f>
        <v>0</v>
      </c>
      <c r="J11" s="208">
        <f>F11/$F$71</f>
        <v>0</v>
      </c>
      <c r="K11" s="208">
        <f t="shared" ref="K11:K38" si="1">SUM(I11-J11)</f>
        <v>0</v>
      </c>
      <c r="L11" s="218"/>
    </row>
    <row r="12" spans="1:12" s="118" customFormat="1" ht="27" customHeight="1" x14ac:dyDescent="0.2">
      <c r="A12" s="119"/>
      <c r="B12" s="120"/>
      <c r="C12" s="121" t="s">
        <v>2</v>
      </c>
      <c r="D12" s="122"/>
      <c r="E12" s="209">
        <v>82</v>
      </c>
      <c r="F12" s="209">
        <v>97</v>
      </c>
      <c r="G12" s="135">
        <f t="shared" ref="G12:G71" si="2">E12-F12</f>
        <v>-15</v>
      </c>
      <c r="H12" s="141">
        <f t="shared" si="0"/>
        <v>-15.5</v>
      </c>
      <c r="I12" s="208">
        <f>E12/$E$71</f>
        <v>0</v>
      </c>
      <c r="J12" s="208">
        <f>F12/$F$71</f>
        <v>0</v>
      </c>
      <c r="K12" s="208">
        <f t="shared" si="1"/>
        <v>0</v>
      </c>
    </row>
    <row r="13" spans="1:12" s="118" customFormat="1" ht="16.5" customHeight="1" x14ac:dyDescent="0.2">
      <c r="A13" s="119"/>
      <c r="B13" s="120"/>
      <c r="C13" s="121" t="s">
        <v>3</v>
      </c>
      <c r="D13" s="122"/>
      <c r="E13" s="244">
        <v>3850</v>
      </c>
      <c r="F13" s="244">
        <v>3661</v>
      </c>
      <c r="G13" s="135">
        <f t="shared" si="2"/>
        <v>189</v>
      </c>
      <c r="H13" s="141">
        <f t="shared" si="0"/>
        <v>5.2</v>
      </c>
      <c r="I13" s="208">
        <f>E13/$E$71</f>
        <v>1.2999999999999999E-3</v>
      </c>
      <c r="J13" s="208">
        <f>F13/$F$71</f>
        <v>1.1999999999999999E-3</v>
      </c>
      <c r="K13" s="208">
        <f t="shared" si="1"/>
        <v>1E-4</v>
      </c>
    </row>
    <row r="14" spans="1:12" s="118" customFormat="1" ht="14.25" customHeight="1" x14ac:dyDescent="0.2">
      <c r="A14" s="119"/>
      <c r="B14" s="120"/>
      <c r="C14" s="121" t="s">
        <v>292</v>
      </c>
      <c r="D14" s="122"/>
      <c r="E14" s="209"/>
      <c r="F14" s="209"/>
      <c r="G14" s="135">
        <f t="shared" si="2"/>
        <v>0</v>
      </c>
      <c r="H14" s="141" t="e">
        <f t="shared" si="0"/>
        <v>#DIV/0!</v>
      </c>
      <c r="I14" s="208">
        <f>E14/$E$71</f>
        <v>0</v>
      </c>
      <c r="J14" s="208">
        <f>F14/$F$71</f>
        <v>0</v>
      </c>
      <c r="K14" s="208">
        <f t="shared" si="1"/>
        <v>0</v>
      </c>
    </row>
    <row r="15" spans="1:12" s="118" customFormat="1" ht="24" x14ac:dyDescent="0.2">
      <c r="A15" s="448"/>
      <c r="B15" s="449"/>
      <c r="C15" s="450" t="s">
        <v>4</v>
      </c>
      <c r="D15" s="451"/>
      <c r="E15" s="452"/>
      <c r="F15" s="452"/>
      <c r="G15" s="453">
        <f t="shared" si="2"/>
        <v>0</v>
      </c>
      <c r="H15" s="454" t="e">
        <f t="shared" si="0"/>
        <v>#DIV/0!</v>
      </c>
      <c r="I15" s="455">
        <f>E15/$E$71</f>
        <v>0</v>
      </c>
      <c r="J15" s="455">
        <f>F15/$F$71</f>
        <v>0</v>
      </c>
      <c r="K15" s="455">
        <f t="shared" si="1"/>
        <v>0</v>
      </c>
    </row>
    <row r="16" spans="1:12" s="11" customFormat="1" ht="12" x14ac:dyDescent="0.2">
      <c r="A16" s="17"/>
      <c r="B16" s="21"/>
      <c r="C16" s="38" t="s">
        <v>25</v>
      </c>
      <c r="D16" s="24"/>
      <c r="E16" s="46">
        <f>SUM(E11:E15)</f>
        <v>3932</v>
      </c>
      <c r="F16" s="46">
        <f>SUM(F11:F15)</f>
        <v>3758</v>
      </c>
      <c r="G16" s="143">
        <f t="shared" si="2"/>
        <v>174</v>
      </c>
      <c r="H16" s="459">
        <f t="shared" si="0"/>
        <v>4.5999999999999996</v>
      </c>
      <c r="I16" s="460">
        <f>SUM(I11:I15)</f>
        <v>1.2999999999999999E-3</v>
      </c>
      <c r="J16" s="460">
        <f>SUM(J11:J15)</f>
        <v>1.1999999999999999E-3</v>
      </c>
      <c r="K16" s="460">
        <f>SUM(K11:K15)</f>
        <v>1E-4</v>
      </c>
    </row>
    <row r="17" spans="1:11" s="11" customFormat="1" ht="12" x14ac:dyDescent="0.2">
      <c r="A17" s="12"/>
      <c r="B17" s="13" t="s">
        <v>5</v>
      </c>
      <c r="C17" s="14"/>
      <c r="D17" s="15"/>
      <c r="E17" s="456"/>
      <c r="F17" s="456"/>
      <c r="G17" s="457">
        <f t="shared" si="2"/>
        <v>0</v>
      </c>
      <c r="H17" s="458"/>
      <c r="I17" s="153"/>
      <c r="J17" s="153"/>
      <c r="K17" s="153"/>
    </row>
    <row r="18" spans="1:11" s="118" customFormat="1" ht="12" customHeight="1" x14ac:dyDescent="0.2">
      <c r="A18" s="113"/>
      <c r="B18" s="114"/>
      <c r="C18" s="115" t="s">
        <v>6</v>
      </c>
      <c r="D18" s="116"/>
      <c r="E18" s="210">
        <v>91844</v>
      </c>
      <c r="F18" s="210">
        <v>107487</v>
      </c>
      <c r="G18" s="135">
        <f t="shared" si="2"/>
        <v>-15643</v>
      </c>
      <c r="H18" s="141">
        <f t="shared" ref="H18:H28" si="3">E18/F18*100-100</f>
        <v>-14.6</v>
      </c>
      <c r="I18" s="208">
        <f t="shared" ref="I18:I24" si="4">E18/$E$71</f>
        <v>3.0300000000000001E-2</v>
      </c>
      <c r="J18" s="208">
        <f t="shared" ref="J18:J24" si="5">F18/$F$71</f>
        <v>3.5499999999999997E-2</v>
      </c>
      <c r="K18" s="208">
        <f t="shared" si="1"/>
        <v>-5.1999999999999998E-3</v>
      </c>
    </row>
    <row r="19" spans="1:11" s="118" customFormat="1" ht="12" customHeight="1" x14ac:dyDescent="0.2">
      <c r="A19" s="119"/>
      <c r="B19" s="120"/>
      <c r="C19" s="121" t="s">
        <v>7</v>
      </c>
      <c r="D19" s="122"/>
      <c r="E19" s="209"/>
      <c r="F19" s="209"/>
      <c r="G19" s="135">
        <f t="shared" si="2"/>
        <v>0</v>
      </c>
      <c r="H19" s="141" t="e">
        <f t="shared" si="3"/>
        <v>#DIV/0!</v>
      </c>
      <c r="I19" s="208">
        <f t="shared" si="4"/>
        <v>0</v>
      </c>
      <c r="J19" s="208">
        <f t="shared" si="5"/>
        <v>0</v>
      </c>
      <c r="K19" s="208">
        <f t="shared" si="1"/>
        <v>0</v>
      </c>
    </row>
    <row r="20" spans="1:11" s="118" customFormat="1" ht="12" x14ac:dyDescent="0.2">
      <c r="A20" s="119"/>
      <c r="B20" s="120"/>
      <c r="C20" s="121" t="s">
        <v>330</v>
      </c>
      <c r="D20" s="122"/>
      <c r="E20" s="209"/>
      <c r="F20" s="209">
        <v>44</v>
      </c>
      <c r="G20" s="135">
        <f t="shared" si="2"/>
        <v>-44</v>
      </c>
      <c r="H20" s="141">
        <f t="shared" si="3"/>
        <v>-100</v>
      </c>
      <c r="I20" s="208">
        <f t="shared" si="4"/>
        <v>0</v>
      </c>
      <c r="J20" s="208">
        <f t="shared" si="5"/>
        <v>0</v>
      </c>
      <c r="K20" s="208">
        <f t="shared" si="1"/>
        <v>0</v>
      </c>
    </row>
    <row r="21" spans="1:11" s="118" customFormat="1" ht="12" x14ac:dyDescent="0.2">
      <c r="A21" s="119"/>
      <c r="B21" s="120"/>
      <c r="C21" s="121" t="s">
        <v>329</v>
      </c>
      <c r="D21" s="122"/>
      <c r="E21" s="209">
        <v>1998895</v>
      </c>
      <c r="F21" s="209">
        <v>1870528</v>
      </c>
      <c r="G21" s="135">
        <f t="shared" si="2"/>
        <v>128367</v>
      </c>
      <c r="H21" s="141">
        <f t="shared" si="3"/>
        <v>6.9</v>
      </c>
      <c r="I21" s="208">
        <f t="shared" si="4"/>
        <v>0.66</v>
      </c>
      <c r="J21" s="208">
        <f t="shared" si="5"/>
        <v>0.61850000000000005</v>
      </c>
      <c r="K21" s="208">
        <f>SUM(I21-J21)</f>
        <v>4.1500000000000002E-2</v>
      </c>
    </row>
    <row r="22" spans="1:11" s="118" customFormat="1" ht="24" x14ac:dyDescent="0.2">
      <c r="A22" s="119"/>
      <c r="B22" s="120"/>
      <c r="C22" s="121" t="s">
        <v>278</v>
      </c>
      <c r="D22" s="122"/>
      <c r="E22" s="209">
        <v>49539</v>
      </c>
      <c r="F22" s="209">
        <v>69282</v>
      </c>
      <c r="G22" s="135">
        <f t="shared" si="2"/>
        <v>-19743</v>
      </c>
      <c r="H22" s="141">
        <f t="shared" si="3"/>
        <v>-28.5</v>
      </c>
      <c r="I22" s="208">
        <f t="shared" si="4"/>
        <v>1.6400000000000001E-2</v>
      </c>
      <c r="J22" s="208">
        <f t="shared" si="5"/>
        <v>2.29E-2</v>
      </c>
      <c r="K22" s="208">
        <f t="shared" si="1"/>
        <v>-6.4999999999999997E-3</v>
      </c>
    </row>
    <row r="23" spans="1:11" s="118" customFormat="1" ht="36" x14ac:dyDescent="0.2">
      <c r="A23" s="119"/>
      <c r="B23" s="120"/>
      <c r="C23" s="121" t="s">
        <v>279</v>
      </c>
      <c r="D23" s="122"/>
      <c r="E23" s="123"/>
      <c r="F23" s="123"/>
      <c r="G23" s="135">
        <f t="shared" si="2"/>
        <v>0</v>
      </c>
      <c r="H23" s="141" t="e">
        <f t="shared" si="3"/>
        <v>#DIV/0!</v>
      </c>
      <c r="I23" s="208">
        <f t="shared" si="4"/>
        <v>0</v>
      </c>
      <c r="J23" s="208">
        <f t="shared" si="5"/>
        <v>0</v>
      </c>
      <c r="K23" s="208">
        <f t="shared" si="1"/>
        <v>0</v>
      </c>
    </row>
    <row r="24" spans="1:11" s="118" customFormat="1" ht="24" x14ac:dyDescent="0.2">
      <c r="A24" s="211"/>
      <c r="B24" s="212"/>
      <c r="C24" s="213" t="s">
        <v>280</v>
      </c>
      <c r="D24" s="214"/>
      <c r="E24" s="215">
        <v>38720</v>
      </c>
      <c r="F24" s="215"/>
      <c r="G24" s="136">
        <f t="shared" si="2"/>
        <v>38720</v>
      </c>
      <c r="H24" s="141" t="e">
        <f>E24/F24*100-100</f>
        <v>#DIV/0!</v>
      </c>
      <c r="I24" s="208">
        <f t="shared" si="4"/>
        <v>1.2800000000000001E-2</v>
      </c>
      <c r="J24" s="208">
        <f t="shared" si="5"/>
        <v>0</v>
      </c>
      <c r="K24" s="208">
        <f>SUM(I24-J24)</f>
        <v>1.2800000000000001E-2</v>
      </c>
    </row>
    <row r="25" spans="1:11" s="11" customFormat="1" ht="12" x14ac:dyDescent="0.2">
      <c r="A25" s="17"/>
      <c r="B25" s="21"/>
      <c r="C25" s="38" t="s">
        <v>26</v>
      </c>
      <c r="D25" s="24"/>
      <c r="E25" s="109">
        <f>SUM(E18:E24)</f>
        <v>2178998</v>
      </c>
      <c r="F25" s="109">
        <f>SUM(F18:F24)</f>
        <v>2047341</v>
      </c>
      <c r="G25" s="143">
        <f>E25-F25</f>
        <v>131657</v>
      </c>
      <c r="H25" s="144">
        <f>E25/F25*100-100</f>
        <v>6.4</v>
      </c>
      <c r="I25" s="146">
        <f>SUM(I18:I24)</f>
        <v>0.71950000000000003</v>
      </c>
      <c r="J25" s="146">
        <f>SUM(J18:J24)</f>
        <v>0.67689999999999995</v>
      </c>
      <c r="K25" s="146">
        <f>SUM(K18:K24)</f>
        <v>4.2599999999999999E-2</v>
      </c>
    </row>
    <row r="26" spans="1:11" s="11" customFormat="1" ht="12" x14ac:dyDescent="0.2">
      <c r="A26" s="6"/>
      <c r="B26" s="432" t="s">
        <v>293</v>
      </c>
      <c r="C26" s="433" t="s">
        <v>294</v>
      </c>
      <c r="D26" s="434"/>
      <c r="E26" s="435"/>
      <c r="F26" s="435"/>
      <c r="G26" s="466"/>
      <c r="H26" s="141" t="e">
        <f t="shared" si="3"/>
        <v>#DIV/0!</v>
      </c>
      <c r="I26" s="208">
        <f>E26/$E$71</f>
        <v>0</v>
      </c>
      <c r="J26" s="208">
        <f>F26/$F$71</f>
        <v>0</v>
      </c>
      <c r="K26" s="208">
        <f t="shared" si="1"/>
        <v>0</v>
      </c>
    </row>
    <row r="27" spans="1:11" s="11" customFormat="1" ht="12" x14ac:dyDescent="0.2">
      <c r="A27" s="6"/>
      <c r="B27" s="429"/>
      <c r="C27" s="38" t="s">
        <v>27</v>
      </c>
      <c r="D27" s="430"/>
      <c r="E27" s="431">
        <f>E26</f>
        <v>0</v>
      </c>
      <c r="F27" s="431">
        <f>F26</f>
        <v>0</v>
      </c>
      <c r="G27" s="143">
        <f t="shared" si="2"/>
        <v>0</v>
      </c>
      <c r="H27" s="144" t="e">
        <f>H26</f>
        <v>#DIV/0!</v>
      </c>
      <c r="I27" s="146">
        <f>I26</f>
        <v>0</v>
      </c>
      <c r="J27" s="146">
        <f>J26</f>
        <v>0</v>
      </c>
      <c r="K27" s="146">
        <f t="shared" si="1"/>
        <v>0</v>
      </c>
    </row>
    <row r="28" spans="1:11" s="11" customFormat="1" ht="12" x14ac:dyDescent="0.2">
      <c r="A28" s="6"/>
      <c r="B28" s="432" t="s">
        <v>297</v>
      </c>
      <c r="C28" s="437"/>
      <c r="D28" s="434"/>
      <c r="E28" s="435"/>
      <c r="F28" s="435"/>
      <c r="G28" s="466"/>
      <c r="H28" s="141" t="e">
        <f t="shared" si="3"/>
        <v>#DIV/0!</v>
      </c>
      <c r="I28" s="208">
        <f>E28/$E$71</f>
        <v>0</v>
      </c>
      <c r="J28" s="208">
        <f>F28/$F$71</f>
        <v>0</v>
      </c>
      <c r="K28" s="208">
        <f t="shared" si="1"/>
        <v>0</v>
      </c>
    </row>
    <row r="29" spans="1:11" s="11" customFormat="1" ht="12" x14ac:dyDescent="0.2">
      <c r="A29" s="6"/>
      <c r="B29" s="429"/>
      <c r="C29" s="38" t="s">
        <v>295</v>
      </c>
      <c r="D29" s="430"/>
      <c r="E29" s="431">
        <f>E28</f>
        <v>0</v>
      </c>
      <c r="F29" s="431">
        <f>F28</f>
        <v>0</v>
      </c>
      <c r="G29" s="143">
        <f t="shared" si="2"/>
        <v>0</v>
      </c>
      <c r="H29" s="144" t="e">
        <f>H28</f>
        <v>#DIV/0!</v>
      </c>
      <c r="I29" s="146">
        <f>I28</f>
        <v>0</v>
      </c>
      <c r="J29" s="146">
        <f>J28</f>
        <v>0</v>
      </c>
      <c r="K29" s="146">
        <f>K28</f>
        <v>0</v>
      </c>
    </row>
    <row r="30" spans="1:11" s="11" customFormat="1" ht="12" x14ac:dyDescent="0.2">
      <c r="A30" s="6"/>
      <c r="B30" s="7" t="s">
        <v>296</v>
      </c>
      <c r="C30" s="8"/>
      <c r="D30" s="9"/>
      <c r="E30" s="111"/>
      <c r="F30" s="111"/>
      <c r="G30" s="134">
        <f t="shared" si="2"/>
        <v>0</v>
      </c>
      <c r="H30" s="139"/>
      <c r="I30" s="142"/>
      <c r="J30" s="142"/>
      <c r="K30" s="142"/>
    </row>
    <row r="31" spans="1:11" s="118" customFormat="1" ht="24" x14ac:dyDescent="0.2">
      <c r="A31" s="113"/>
      <c r="B31" s="114"/>
      <c r="C31" s="115" t="s">
        <v>299</v>
      </c>
      <c r="D31" s="116"/>
      <c r="E31" s="117"/>
      <c r="F31" s="117"/>
      <c r="G31" s="135">
        <f t="shared" si="2"/>
        <v>0</v>
      </c>
      <c r="H31" s="141" t="e">
        <f t="shared" ref="H31:H38" si="6">E31/F31*100-100</f>
        <v>#DIV/0!</v>
      </c>
      <c r="I31" s="208">
        <f t="shared" ref="I31:I38" si="7">E31/$E$71</f>
        <v>0</v>
      </c>
      <c r="J31" s="208">
        <f t="shared" ref="J31:J38" si="8">F31/$F$71</f>
        <v>0</v>
      </c>
      <c r="K31" s="208">
        <f t="shared" si="1"/>
        <v>0</v>
      </c>
    </row>
    <row r="32" spans="1:11" s="118" customFormat="1" ht="24" x14ac:dyDescent="0.2">
      <c r="A32" s="119"/>
      <c r="B32" s="120"/>
      <c r="C32" s="121" t="s">
        <v>300</v>
      </c>
      <c r="D32" s="122"/>
      <c r="E32" s="123"/>
      <c r="F32" s="123"/>
      <c r="G32" s="135">
        <f t="shared" si="2"/>
        <v>0</v>
      </c>
      <c r="H32" s="141" t="e">
        <f t="shared" si="6"/>
        <v>#DIV/0!</v>
      </c>
      <c r="I32" s="208">
        <f t="shared" si="7"/>
        <v>0</v>
      </c>
      <c r="J32" s="208">
        <f t="shared" si="8"/>
        <v>0</v>
      </c>
      <c r="K32" s="208">
        <f t="shared" si="1"/>
        <v>0</v>
      </c>
    </row>
    <row r="33" spans="1:11" s="118" customFormat="1" ht="24" x14ac:dyDescent="0.2">
      <c r="A33" s="119"/>
      <c r="B33" s="120"/>
      <c r="C33" s="121" t="s">
        <v>301</v>
      </c>
      <c r="D33" s="122"/>
      <c r="E33" s="123"/>
      <c r="F33" s="123"/>
      <c r="G33" s="135">
        <f t="shared" si="2"/>
        <v>0</v>
      </c>
      <c r="H33" s="141" t="e">
        <f t="shared" si="6"/>
        <v>#DIV/0!</v>
      </c>
      <c r="I33" s="208">
        <f t="shared" si="7"/>
        <v>0</v>
      </c>
      <c r="J33" s="208">
        <f t="shared" si="8"/>
        <v>0</v>
      </c>
      <c r="K33" s="208">
        <f t="shared" si="1"/>
        <v>0</v>
      </c>
    </row>
    <row r="34" spans="1:11" s="118" customFormat="1" ht="24" x14ac:dyDescent="0.2">
      <c r="A34" s="119"/>
      <c r="B34" s="120"/>
      <c r="C34" s="121" t="s">
        <v>302</v>
      </c>
      <c r="D34" s="122"/>
      <c r="E34" s="123"/>
      <c r="F34" s="123"/>
      <c r="G34" s="135">
        <f t="shared" si="2"/>
        <v>0</v>
      </c>
      <c r="H34" s="141" t="e">
        <f t="shared" si="6"/>
        <v>#DIV/0!</v>
      </c>
      <c r="I34" s="208">
        <f t="shared" si="7"/>
        <v>0</v>
      </c>
      <c r="J34" s="208">
        <f t="shared" si="8"/>
        <v>0</v>
      </c>
      <c r="K34" s="208">
        <f t="shared" si="1"/>
        <v>0</v>
      </c>
    </row>
    <row r="35" spans="1:11" s="118" customFormat="1" ht="15" customHeight="1" x14ac:dyDescent="0.2">
      <c r="A35" s="119"/>
      <c r="B35" s="120"/>
      <c r="C35" s="121" t="s">
        <v>8</v>
      </c>
      <c r="D35" s="122"/>
      <c r="E35" s="123"/>
      <c r="F35" s="123"/>
      <c r="G35" s="135">
        <f t="shared" si="2"/>
        <v>0</v>
      </c>
      <c r="H35" s="141" t="e">
        <f t="shared" si="6"/>
        <v>#DIV/0!</v>
      </c>
      <c r="I35" s="208">
        <f t="shared" si="7"/>
        <v>0</v>
      </c>
      <c r="J35" s="208">
        <f t="shared" si="8"/>
        <v>0</v>
      </c>
      <c r="K35" s="208">
        <f t="shared" si="1"/>
        <v>0</v>
      </c>
    </row>
    <row r="36" spans="1:11" s="118" customFormat="1" ht="23.25" customHeight="1" x14ac:dyDescent="0.2">
      <c r="A36" s="119"/>
      <c r="B36" s="120"/>
      <c r="C36" s="121" t="s">
        <v>304</v>
      </c>
      <c r="D36" s="122"/>
      <c r="E36" s="123"/>
      <c r="F36" s="123"/>
      <c r="G36" s="135">
        <f t="shared" si="2"/>
        <v>0</v>
      </c>
      <c r="H36" s="141" t="e">
        <f t="shared" si="6"/>
        <v>#DIV/0!</v>
      </c>
      <c r="I36" s="208">
        <f t="shared" si="7"/>
        <v>0</v>
      </c>
      <c r="J36" s="208">
        <f t="shared" si="8"/>
        <v>0</v>
      </c>
      <c r="K36" s="208">
        <f t="shared" si="1"/>
        <v>0</v>
      </c>
    </row>
    <row r="37" spans="1:11" s="118" customFormat="1" ht="12" x14ac:dyDescent="0.2">
      <c r="A37" s="119"/>
      <c r="B37" s="120"/>
      <c r="C37" s="121" t="s">
        <v>9</v>
      </c>
      <c r="D37" s="122"/>
      <c r="E37" s="123"/>
      <c r="F37" s="123"/>
      <c r="G37" s="135">
        <f t="shared" si="2"/>
        <v>0</v>
      </c>
      <c r="H37" s="141" t="e">
        <f t="shared" si="6"/>
        <v>#DIV/0!</v>
      </c>
      <c r="I37" s="208">
        <f t="shared" si="7"/>
        <v>0</v>
      </c>
      <c r="J37" s="208">
        <f t="shared" si="8"/>
        <v>0</v>
      </c>
      <c r="K37" s="208">
        <f t="shared" si="1"/>
        <v>0</v>
      </c>
    </row>
    <row r="38" spans="1:11" s="118" customFormat="1" ht="23.25" customHeight="1" x14ac:dyDescent="0.2">
      <c r="A38" s="124"/>
      <c r="B38" s="125"/>
      <c r="C38" s="126" t="s">
        <v>303</v>
      </c>
      <c r="D38" s="127"/>
      <c r="E38" s="128"/>
      <c r="F38" s="128"/>
      <c r="G38" s="136">
        <f t="shared" si="2"/>
        <v>0</v>
      </c>
      <c r="H38" s="141" t="e">
        <f t="shared" si="6"/>
        <v>#DIV/0!</v>
      </c>
      <c r="I38" s="208">
        <f t="shared" si="7"/>
        <v>0</v>
      </c>
      <c r="J38" s="208">
        <f t="shared" si="8"/>
        <v>0</v>
      </c>
      <c r="K38" s="208">
        <f t="shared" si="1"/>
        <v>0</v>
      </c>
    </row>
    <row r="39" spans="1:11" s="11" customFormat="1" ht="12" x14ac:dyDescent="0.2">
      <c r="A39" s="17"/>
      <c r="B39" s="21"/>
      <c r="C39" s="38" t="s">
        <v>298</v>
      </c>
      <c r="D39" s="24"/>
      <c r="E39" s="199">
        <f>SUM(E31:E38)</f>
        <v>0</v>
      </c>
      <c r="F39" s="199">
        <f>SUM(F31:F38)</f>
        <v>0</v>
      </c>
      <c r="G39" s="143">
        <f t="shared" si="2"/>
        <v>0</v>
      </c>
      <c r="H39" s="144" t="e">
        <f>E39/F39*100-100</f>
        <v>#DIV/0!</v>
      </c>
      <c r="I39" s="146">
        <f>SUM(I30:I38)</f>
        <v>0</v>
      </c>
      <c r="J39" s="146">
        <f>SUM(J30:J38)</f>
        <v>0</v>
      </c>
      <c r="K39" s="146">
        <f>SUM(K30:K38)</f>
        <v>0</v>
      </c>
    </row>
    <row r="40" spans="1:11" s="11" customFormat="1" ht="15" customHeight="1" x14ac:dyDescent="0.2">
      <c r="A40" s="20" t="s">
        <v>10</v>
      </c>
      <c r="B40" s="21"/>
      <c r="C40" s="22"/>
      <c r="D40" s="24"/>
      <c r="E40" s="109">
        <f>E39+E29+E27+E25+E16</f>
        <v>2182930</v>
      </c>
      <c r="F40" s="109">
        <f>F39+F29+F27+F25+F16</f>
        <v>2051099</v>
      </c>
      <c r="G40" s="143">
        <f t="shared" si="2"/>
        <v>131831</v>
      </c>
      <c r="H40" s="144">
        <f>E40/F40*100-100</f>
        <v>6.4</v>
      </c>
      <c r="I40" s="146">
        <f>SUM(I39,I25,I16)</f>
        <v>0.7208</v>
      </c>
      <c r="J40" s="146">
        <f>SUM(J39,J25,J16)</f>
        <v>0.67810000000000004</v>
      </c>
      <c r="K40" s="146">
        <f>SUM(K39,K25,K16)</f>
        <v>4.2700000000000002E-2</v>
      </c>
    </row>
    <row r="41" spans="1:11" s="11" customFormat="1" ht="12" x14ac:dyDescent="0.2">
      <c r="A41" s="6" t="s">
        <v>11</v>
      </c>
      <c r="B41" s="7"/>
      <c r="C41" s="8"/>
      <c r="D41" s="9"/>
      <c r="E41" s="111"/>
      <c r="F41" s="111"/>
      <c r="G41" s="134"/>
      <c r="H41" s="139"/>
      <c r="I41" s="142"/>
      <c r="J41" s="142"/>
      <c r="K41" s="142"/>
    </row>
    <row r="42" spans="1:11" s="11" customFormat="1" ht="11.25" customHeight="1" x14ac:dyDescent="0.2">
      <c r="A42" s="12"/>
      <c r="B42" s="13" t="s">
        <v>12</v>
      </c>
      <c r="C42" s="14"/>
      <c r="D42" s="15"/>
      <c r="E42" s="200"/>
      <c r="F42" s="200"/>
      <c r="G42" s="132"/>
      <c r="H42" s="139"/>
      <c r="I42" s="142"/>
      <c r="J42" s="142"/>
      <c r="K42" s="142"/>
    </row>
    <row r="43" spans="1:11" s="118" customFormat="1" ht="24" x14ac:dyDescent="0.2">
      <c r="A43" s="113"/>
      <c r="B43" s="114"/>
      <c r="C43" s="115" t="s">
        <v>13</v>
      </c>
      <c r="D43" s="116"/>
      <c r="E43" s="117">
        <v>121095</v>
      </c>
      <c r="F43" s="117">
        <v>113564</v>
      </c>
      <c r="G43" s="135">
        <f t="shared" si="2"/>
        <v>7531</v>
      </c>
      <c r="H43" s="141">
        <f t="shared" ref="H43:H50" si="9">E43/F43*100-100</f>
        <v>6.6</v>
      </c>
      <c r="I43" s="208">
        <f t="shared" ref="I43:I50" si="10">E43/$E$71</f>
        <v>0.04</v>
      </c>
      <c r="J43" s="208">
        <f t="shared" ref="J43:J50" si="11">F43/$F$71</f>
        <v>3.7600000000000001E-2</v>
      </c>
      <c r="K43" s="208">
        <f t="shared" ref="K43:K50" si="12">SUM(I43-J43)</f>
        <v>2.3999999999999998E-3</v>
      </c>
    </row>
    <row r="44" spans="1:11" s="118" customFormat="1" ht="12" x14ac:dyDescent="0.2">
      <c r="A44" s="119"/>
      <c r="B44" s="120"/>
      <c r="C44" s="121" t="s">
        <v>14</v>
      </c>
      <c r="D44" s="122"/>
      <c r="E44" s="123"/>
      <c r="F44" s="123"/>
      <c r="G44" s="135">
        <f t="shared" si="2"/>
        <v>0</v>
      </c>
      <c r="H44" s="141" t="e">
        <f t="shared" si="9"/>
        <v>#DIV/0!</v>
      </c>
      <c r="I44" s="208">
        <f t="shared" si="10"/>
        <v>0</v>
      </c>
      <c r="J44" s="208">
        <f t="shared" si="11"/>
        <v>0</v>
      </c>
      <c r="K44" s="208">
        <f t="shared" si="12"/>
        <v>0</v>
      </c>
    </row>
    <row r="45" spans="1:11" s="118" customFormat="1" ht="24" x14ac:dyDescent="0.2">
      <c r="A45" s="119"/>
      <c r="B45" s="120"/>
      <c r="C45" s="121" t="s">
        <v>15</v>
      </c>
      <c r="D45" s="122"/>
      <c r="E45" s="123"/>
      <c r="F45" s="123"/>
      <c r="G45" s="135">
        <f t="shared" si="2"/>
        <v>0</v>
      </c>
      <c r="H45" s="141" t="e">
        <f t="shared" si="9"/>
        <v>#DIV/0!</v>
      </c>
      <c r="I45" s="208">
        <f t="shared" si="10"/>
        <v>0</v>
      </c>
      <c r="J45" s="208">
        <f t="shared" si="11"/>
        <v>0</v>
      </c>
      <c r="K45" s="208">
        <f t="shared" si="12"/>
        <v>0</v>
      </c>
    </row>
    <row r="46" spans="1:11" s="118" customFormat="1" ht="12" x14ac:dyDescent="0.2">
      <c r="A46" s="119"/>
      <c r="B46" s="120"/>
      <c r="C46" s="121" t="s">
        <v>16</v>
      </c>
      <c r="D46" s="122"/>
      <c r="E46" s="123"/>
      <c r="F46" s="123"/>
      <c r="G46" s="135">
        <f t="shared" si="2"/>
        <v>0</v>
      </c>
      <c r="H46" s="141" t="e">
        <f t="shared" si="9"/>
        <v>#DIV/0!</v>
      </c>
      <c r="I46" s="208">
        <f t="shared" si="10"/>
        <v>0</v>
      </c>
      <c r="J46" s="208">
        <f t="shared" si="11"/>
        <v>0</v>
      </c>
      <c r="K46" s="208">
        <f t="shared" si="12"/>
        <v>0</v>
      </c>
    </row>
    <row r="47" spans="1:11" s="118" customFormat="1" ht="14.25" customHeight="1" x14ac:dyDescent="0.2">
      <c r="A47" s="119"/>
      <c r="B47" s="120"/>
      <c r="C47" s="121" t="s">
        <v>17</v>
      </c>
      <c r="D47" s="122"/>
      <c r="E47" s="123">
        <v>1042</v>
      </c>
      <c r="F47" s="123"/>
      <c r="G47" s="135">
        <f t="shared" si="2"/>
        <v>1042</v>
      </c>
      <c r="H47" s="141" t="e">
        <f t="shared" si="9"/>
        <v>#DIV/0!</v>
      </c>
      <c r="I47" s="208">
        <f t="shared" si="10"/>
        <v>2.9999999999999997E-4</v>
      </c>
      <c r="J47" s="208">
        <f t="shared" si="11"/>
        <v>0</v>
      </c>
      <c r="K47" s="208">
        <f t="shared" si="12"/>
        <v>2.9999999999999997E-4</v>
      </c>
    </row>
    <row r="48" spans="1:11" s="118" customFormat="1" ht="24" x14ac:dyDescent="0.2">
      <c r="A48" s="124"/>
      <c r="B48" s="125"/>
      <c r="C48" s="126" t="s">
        <v>22</v>
      </c>
      <c r="D48" s="127"/>
      <c r="E48" s="128"/>
      <c r="F48" s="128"/>
      <c r="G48" s="136">
        <f t="shared" si="2"/>
        <v>0</v>
      </c>
      <c r="H48" s="141" t="e">
        <f>E48/F48*100-100</f>
        <v>#DIV/0!</v>
      </c>
      <c r="I48" s="208">
        <f>E48/$E$71</f>
        <v>0</v>
      </c>
      <c r="J48" s="208">
        <f>F48/$F$71</f>
        <v>0</v>
      </c>
      <c r="K48" s="208">
        <f>SUM(I48-J48)</f>
        <v>0</v>
      </c>
    </row>
    <row r="49" spans="1:11" s="11" customFormat="1" ht="12" x14ac:dyDescent="0.2">
      <c r="A49" s="17"/>
      <c r="B49" s="21"/>
      <c r="C49" s="38" t="s">
        <v>25</v>
      </c>
      <c r="D49" s="24"/>
      <c r="E49" s="109">
        <f>SUM(E43:E48)</f>
        <v>122137</v>
      </c>
      <c r="F49" s="109">
        <f>SUM(F43:F48)</f>
        <v>113564</v>
      </c>
      <c r="G49" s="143">
        <f>E49-F49</f>
        <v>8573</v>
      </c>
      <c r="H49" s="144">
        <f>E49/F49*100-100</f>
        <v>7.5</v>
      </c>
      <c r="I49" s="146">
        <f>SUM(I41:I48)</f>
        <v>4.0300000000000002E-2</v>
      </c>
      <c r="J49" s="146">
        <f>SUM(J41:J48)</f>
        <v>3.7600000000000001E-2</v>
      </c>
      <c r="K49" s="146">
        <f>SUM(K41:K48)</f>
        <v>2.7000000000000001E-3</v>
      </c>
    </row>
    <row r="50" spans="1:11" s="11" customFormat="1" ht="21.75" customHeight="1" x14ac:dyDescent="0.2">
      <c r="A50" s="438"/>
      <c r="B50" s="440" t="s">
        <v>305</v>
      </c>
      <c r="C50" s="439" t="s">
        <v>306</v>
      </c>
      <c r="D50" s="434"/>
      <c r="E50" s="435"/>
      <c r="F50" s="435"/>
      <c r="G50" s="436"/>
      <c r="H50" s="141" t="e">
        <f t="shared" si="9"/>
        <v>#DIV/0!</v>
      </c>
      <c r="I50" s="208">
        <f t="shared" si="10"/>
        <v>0</v>
      </c>
      <c r="J50" s="208">
        <f t="shared" si="11"/>
        <v>0</v>
      </c>
      <c r="K50" s="208">
        <f t="shared" si="12"/>
        <v>0</v>
      </c>
    </row>
    <row r="51" spans="1:11" s="11" customFormat="1" ht="12" x14ac:dyDescent="0.2">
      <c r="A51" s="6"/>
      <c r="B51" s="429"/>
      <c r="C51" s="38" t="s">
        <v>26</v>
      </c>
      <c r="D51" s="430"/>
      <c r="E51" s="431">
        <f>E50</f>
        <v>0</v>
      </c>
      <c r="F51" s="431">
        <f>F50</f>
        <v>0</v>
      </c>
      <c r="G51" s="143">
        <f t="shared" si="2"/>
        <v>0</v>
      </c>
      <c r="H51" s="144" t="e">
        <f>E51/F51*100-100</f>
        <v>#DIV/0!</v>
      </c>
      <c r="I51" s="146">
        <f>SUM(I43:I50)</f>
        <v>8.0600000000000005E-2</v>
      </c>
      <c r="J51" s="146">
        <f>SUM(J43:J50)</f>
        <v>7.5200000000000003E-2</v>
      </c>
      <c r="K51" s="146">
        <f>SUM(K43:K50)</f>
        <v>5.4000000000000003E-3</v>
      </c>
    </row>
    <row r="52" spans="1:11" s="11" customFormat="1" ht="12" x14ac:dyDescent="0.2">
      <c r="A52" s="6"/>
      <c r="B52" s="7" t="s">
        <v>307</v>
      </c>
      <c r="C52" s="8"/>
      <c r="D52" s="9"/>
      <c r="E52" s="111"/>
      <c r="F52" s="111"/>
      <c r="G52" s="134"/>
      <c r="H52" s="139"/>
      <c r="I52" s="142"/>
      <c r="J52" s="142"/>
      <c r="K52" s="142"/>
    </row>
    <row r="53" spans="1:11" s="118" customFormat="1" ht="12.75" customHeight="1" x14ac:dyDescent="0.2">
      <c r="A53" s="113"/>
      <c r="B53" s="114"/>
      <c r="C53" s="115" t="s">
        <v>19</v>
      </c>
      <c r="D53" s="116"/>
      <c r="E53" s="117">
        <v>45629</v>
      </c>
      <c r="F53" s="117">
        <v>40319</v>
      </c>
      <c r="G53" s="135">
        <f t="shared" si="2"/>
        <v>5310</v>
      </c>
      <c r="H53" s="141">
        <f t="shared" ref="H53:H60" si="13">E53/F53*100-100</f>
        <v>13.2</v>
      </c>
      <c r="I53" s="208">
        <f t="shared" ref="I53:I60" si="14">E53/$E$71</f>
        <v>1.5100000000000001E-2</v>
      </c>
      <c r="J53" s="208">
        <f t="shared" ref="J53:J60" si="15">F53/$F$71</f>
        <v>1.3299999999999999E-2</v>
      </c>
      <c r="K53" s="208">
        <f t="shared" ref="K53:K60" si="16">SUM(I53-J53)</f>
        <v>1.8E-3</v>
      </c>
    </row>
    <row r="54" spans="1:11" s="118" customFormat="1" ht="12.75" customHeight="1" x14ac:dyDescent="0.2">
      <c r="A54" s="119"/>
      <c r="B54" s="120"/>
      <c r="C54" s="121" t="s">
        <v>309</v>
      </c>
      <c r="D54" s="122"/>
      <c r="E54" s="123"/>
      <c r="F54" s="123"/>
      <c r="G54" s="135">
        <f t="shared" si="2"/>
        <v>0</v>
      </c>
      <c r="H54" s="141" t="e">
        <f t="shared" si="13"/>
        <v>#DIV/0!</v>
      </c>
      <c r="I54" s="208">
        <f t="shared" si="14"/>
        <v>0</v>
      </c>
      <c r="J54" s="208">
        <f t="shared" si="15"/>
        <v>0</v>
      </c>
      <c r="K54" s="208">
        <f t="shared" si="16"/>
        <v>0</v>
      </c>
    </row>
    <row r="55" spans="1:11" s="118" customFormat="1" ht="12.75" customHeight="1" x14ac:dyDescent="0.2">
      <c r="A55" s="119"/>
      <c r="B55" s="120"/>
      <c r="C55" s="121" t="s">
        <v>310</v>
      </c>
      <c r="D55" s="122"/>
      <c r="E55" s="123"/>
      <c r="F55" s="123"/>
      <c r="G55" s="135">
        <f t="shared" si="2"/>
        <v>0</v>
      </c>
      <c r="H55" s="141" t="e">
        <f t="shared" si="13"/>
        <v>#DIV/0!</v>
      </c>
      <c r="I55" s="208">
        <f t="shared" si="14"/>
        <v>0</v>
      </c>
      <c r="J55" s="208">
        <f t="shared" si="15"/>
        <v>0</v>
      </c>
      <c r="K55" s="208">
        <f t="shared" si="16"/>
        <v>0</v>
      </c>
    </row>
    <row r="56" spans="1:11" s="118" customFormat="1" ht="12.75" customHeight="1" x14ac:dyDescent="0.2">
      <c r="A56" s="119"/>
      <c r="B56" s="120"/>
      <c r="C56" s="121" t="s">
        <v>20</v>
      </c>
      <c r="D56" s="122"/>
      <c r="E56" s="123">
        <v>113721</v>
      </c>
      <c r="F56" s="123">
        <v>22453</v>
      </c>
      <c r="G56" s="135">
        <f t="shared" si="2"/>
        <v>91268</v>
      </c>
      <c r="H56" s="141">
        <f t="shared" si="13"/>
        <v>406.5</v>
      </c>
      <c r="I56" s="208">
        <f t="shared" si="14"/>
        <v>3.7499999999999999E-2</v>
      </c>
      <c r="J56" s="208">
        <f t="shared" si="15"/>
        <v>7.4000000000000003E-3</v>
      </c>
      <c r="K56" s="208">
        <f t="shared" si="16"/>
        <v>3.0099999999999998E-2</v>
      </c>
    </row>
    <row r="57" spans="1:11" s="118" customFormat="1" ht="21.75" customHeight="1" x14ac:dyDescent="0.2">
      <c r="A57" s="119"/>
      <c r="B57" s="120"/>
      <c r="C57" s="121" t="s">
        <v>21</v>
      </c>
      <c r="D57" s="122"/>
      <c r="E57" s="123"/>
      <c r="F57" s="123"/>
      <c r="G57" s="135">
        <f t="shared" si="2"/>
        <v>0</v>
      </c>
      <c r="H57" s="141" t="e">
        <f t="shared" si="13"/>
        <v>#DIV/0!</v>
      </c>
      <c r="I57" s="208">
        <f t="shared" si="14"/>
        <v>0</v>
      </c>
      <c r="J57" s="208">
        <f t="shared" si="15"/>
        <v>0</v>
      </c>
      <c r="K57" s="208">
        <f t="shared" si="16"/>
        <v>0</v>
      </c>
    </row>
    <row r="58" spans="1:11" s="118" customFormat="1" ht="26.25" customHeight="1" x14ac:dyDescent="0.2">
      <c r="A58" s="119"/>
      <c r="B58" s="120"/>
      <c r="C58" s="121" t="s">
        <v>311</v>
      </c>
      <c r="D58" s="122"/>
      <c r="E58" s="123"/>
      <c r="F58" s="123"/>
      <c r="G58" s="135">
        <f t="shared" si="2"/>
        <v>0</v>
      </c>
      <c r="H58" s="141" t="e">
        <f t="shared" si="13"/>
        <v>#DIV/0!</v>
      </c>
      <c r="I58" s="208">
        <f t="shared" si="14"/>
        <v>0</v>
      </c>
      <c r="J58" s="208">
        <f t="shared" si="15"/>
        <v>0</v>
      </c>
      <c r="K58" s="208">
        <f t="shared" si="16"/>
        <v>0</v>
      </c>
    </row>
    <row r="59" spans="1:11" s="118" customFormat="1" ht="12.75" customHeight="1" x14ac:dyDescent="0.2">
      <c r="A59" s="467"/>
      <c r="B59" s="468"/>
      <c r="C59" s="469" t="s">
        <v>18</v>
      </c>
      <c r="D59" s="470"/>
      <c r="E59" s="471">
        <v>42328</v>
      </c>
      <c r="F59" s="471">
        <v>33062</v>
      </c>
      <c r="G59" s="136">
        <f t="shared" si="2"/>
        <v>9266</v>
      </c>
      <c r="H59" s="141">
        <f t="shared" si="13"/>
        <v>28</v>
      </c>
      <c r="I59" s="208">
        <f t="shared" si="14"/>
        <v>1.4E-2</v>
      </c>
      <c r="J59" s="208">
        <f t="shared" si="15"/>
        <v>1.09E-2</v>
      </c>
      <c r="K59" s="208">
        <f t="shared" si="16"/>
        <v>3.0999999999999999E-3</v>
      </c>
    </row>
    <row r="60" spans="1:11" s="118" customFormat="1" ht="12.75" customHeight="1" x14ac:dyDescent="0.2">
      <c r="A60" s="124"/>
      <c r="B60" s="125"/>
      <c r="C60" s="126" t="s">
        <v>325</v>
      </c>
      <c r="D60" s="127"/>
      <c r="E60" s="128"/>
      <c r="F60" s="128"/>
      <c r="G60" s="428"/>
      <c r="H60" s="141" t="e">
        <f t="shared" si="13"/>
        <v>#DIV/0!</v>
      </c>
      <c r="I60" s="208">
        <f t="shared" si="14"/>
        <v>0</v>
      </c>
      <c r="J60" s="208">
        <f t="shared" si="15"/>
        <v>0</v>
      </c>
      <c r="K60" s="208">
        <f t="shared" si="16"/>
        <v>0</v>
      </c>
    </row>
    <row r="61" spans="1:11" s="11" customFormat="1" ht="12" x14ac:dyDescent="0.2">
      <c r="A61" s="17"/>
      <c r="B61" s="21"/>
      <c r="C61" s="38" t="s">
        <v>27</v>
      </c>
      <c r="D61" s="24"/>
      <c r="E61" s="109">
        <f>SUM(E53:E60)</f>
        <v>201678</v>
      </c>
      <c r="F61" s="109">
        <f>SUM(F53:F60)</f>
        <v>95834</v>
      </c>
      <c r="G61" s="143">
        <f t="shared" si="2"/>
        <v>105844</v>
      </c>
      <c r="H61" s="144">
        <f>E61/F61*100-100</f>
        <v>110.4</v>
      </c>
      <c r="I61" s="146">
        <f>SUM(I52:I59)</f>
        <v>6.6600000000000006E-2</v>
      </c>
      <c r="J61" s="146">
        <f>SUM(J52:J59)</f>
        <v>3.1600000000000003E-2</v>
      </c>
      <c r="K61" s="146">
        <f>SUM(K52:K59)</f>
        <v>3.5000000000000003E-2</v>
      </c>
    </row>
    <row r="62" spans="1:11" s="11" customFormat="1" ht="12" x14ac:dyDescent="0.2">
      <c r="A62" s="6"/>
      <c r="B62" s="7" t="s">
        <v>312</v>
      </c>
      <c r="C62" s="8"/>
      <c r="D62" s="9"/>
      <c r="E62" s="111"/>
      <c r="F62" s="111"/>
      <c r="G62" s="134">
        <f t="shared" si="2"/>
        <v>0</v>
      </c>
      <c r="H62" s="139"/>
      <c r="I62" s="142"/>
      <c r="J62" s="142"/>
      <c r="K62" s="142"/>
    </row>
    <row r="63" spans="1:11" s="118" customFormat="1" ht="24" x14ac:dyDescent="0.2">
      <c r="A63" s="113"/>
      <c r="B63" s="114"/>
      <c r="C63" s="115" t="s">
        <v>313</v>
      </c>
      <c r="D63" s="116"/>
      <c r="E63" s="117"/>
      <c r="F63" s="117"/>
      <c r="G63" s="135">
        <f t="shared" si="2"/>
        <v>0</v>
      </c>
      <c r="H63" s="141" t="e">
        <f t="shared" ref="H63:H71" si="17">E63/F63*100-100</f>
        <v>#DIV/0!</v>
      </c>
      <c r="I63" s="208">
        <f>E63/$E$71</f>
        <v>0</v>
      </c>
      <c r="J63" s="208">
        <f>F63/$F$71</f>
        <v>0</v>
      </c>
      <c r="K63" s="208">
        <f>SUM(I63-J63)</f>
        <v>0</v>
      </c>
    </row>
    <row r="64" spans="1:11" s="118" customFormat="1" ht="12" x14ac:dyDescent="0.2">
      <c r="A64" s="119"/>
      <c r="B64" s="120"/>
      <c r="C64" s="121" t="s">
        <v>23</v>
      </c>
      <c r="D64" s="122"/>
      <c r="E64" s="123"/>
      <c r="F64" s="123"/>
      <c r="G64" s="135">
        <f t="shared" si="2"/>
        <v>0</v>
      </c>
      <c r="H64" s="141" t="e">
        <f t="shared" si="17"/>
        <v>#DIV/0!</v>
      </c>
      <c r="I64" s="208">
        <f>E64/$E$71</f>
        <v>0</v>
      </c>
      <c r="J64" s="208">
        <f>F64/$F$71</f>
        <v>0</v>
      </c>
      <c r="K64" s="208">
        <f>SUM(I64-J64)</f>
        <v>0</v>
      </c>
    </row>
    <row r="65" spans="1:11" s="118" customFormat="1" ht="24" x14ac:dyDescent="0.2">
      <c r="A65" s="124"/>
      <c r="B65" s="125"/>
      <c r="C65" s="126" t="s">
        <v>24</v>
      </c>
      <c r="D65" s="127"/>
      <c r="E65" s="128"/>
      <c r="F65" s="128"/>
      <c r="G65" s="136">
        <f t="shared" si="2"/>
        <v>0</v>
      </c>
      <c r="H65" s="141" t="e">
        <f t="shared" si="17"/>
        <v>#DIV/0!</v>
      </c>
      <c r="I65" s="208">
        <f>E65/$E$71</f>
        <v>0</v>
      </c>
      <c r="J65" s="208">
        <f>F65/$F$71</f>
        <v>0</v>
      </c>
      <c r="K65" s="208">
        <f>SUM(I65-J65)</f>
        <v>0</v>
      </c>
    </row>
    <row r="66" spans="1:11" s="118" customFormat="1" ht="12" x14ac:dyDescent="0.2">
      <c r="A66" s="124"/>
      <c r="B66" s="125"/>
      <c r="C66" s="126" t="s">
        <v>314</v>
      </c>
      <c r="D66" s="127"/>
      <c r="E66" s="128"/>
      <c r="F66" s="128"/>
      <c r="G66" s="428"/>
      <c r="H66" s="141" t="e">
        <f t="shared" si="17"/>
        <v>#DIV/0!</v>
      </c>
      <c r="I66" s="208">
        <f>E66/$E$71</f>
        <v>0</v>
      </c>
      <c r="J66" s="208">
        <f>F66/$F$71</f>
        <v>0</v>
      </c>
      <c r="K66" s="208">
        <f>SUM(I66-J66)</f>
        <v>0</v>
      </c>
    </row>
    <row r="67" spans="1:11" s="11" customFormat="1" ht="11.25" customHeight="1" x14ac:dyDescent="0.2">
      <c r="A67" s="17"/>
      <c r="B67" s="21"/>
      <c r="C67" s="38" t="s">
        <v>28</v>
      </c>
      <c r="D67" s="24"/>
      <c r="E67" s="109">
        <f>SUM(E63:E66)</f>
        <v>0</v>
      </c>
      <c r="F67" s="109">
        <f>SUM(F63:F66)</f>
        <v>0</v>
      </c>
      <c r="G67" s="143">
        <f t="shared" si="2"/>
        <v>0</v>
      </c>
      <c r="H67" s="144" t="e">
        <f t="shared" si="17"/>
        <v>#DIV/0!</v>
      </c>
      <c r="I67" s="145">
        <f>SUM(I62:I65)</f>
        <v>0</v>
      </c>
      <c r="J67" s="145">
        <f>SUM(J62:J65)</f>
        <v>0</v>
      </c>
      <c r="K67" s="145">
        <f>SUM(K62:K65)</f>
        <v>0</v>
      </c>
    </row>
    <row r="68" spans="1:11" s="11" customFormat="1" ht="14.25" customHeight="1" x14ac:dyDescent="0.2">
      <c r="A68" s="17"/>
      <c r="B68" s="18" t="s">
        <v>308</v>
      </c>
      <c r="C68" s="25"/>
      <c r="D68" s="19"/>
      <c r="E68" s="112">
        <v>521792</v>
      </c>
      <c r="F68" s="112">
        <v>763760</v>
      </c>
      <c r="G68" s="133">
        <f t="shared" si="2"/>
        <v>-241968</v>
      </c>
      <c r="H68" s="141">
        <f t="shared" si="17"/>
        <v>-31.7</v>
      </c>
      <c r="I68" s="142">
        <f>E68/$E$71</f>
        <v>0.17230000000000001</v>
      </c>
      <c r="J68" s="149">
        <f>F68/$F$71</f>
        <v>0.2525</v>
      </c>
      <c r="K68" s="142">
        <f>SUM(I68-J68)</f>
        <v>-8.0199999999999994E-2</v>
      </c>
    </row>
    <row r="69" spans="1:11" s="11" customFormat="1" ht="12" x14ac:dyDescent="0.2">
      <c r="A69" s="17"/>
      <c r="B69" s="21"/>
      <c r="C69" s="38" t="s">
        <v>298</v>
      </c>
      <c r="D69" s="24"/>
      <c r="E69" s="109">
        <f>E68</f>
        <v>521792</v>
      </c>
      <c r="F69" s="109">
        <f>F68</f>
        <v>763760</v>
      </c>
      <c r="G69" s="143">
        <f t="shared" si="2"/>
        <v>-241968</v>
      </c>
      <c r="H69" s="260">
        <f t="shared" si="17"/>
        <v>-31.7</v>
      </c>
      <c r="I69" s="148">
        <f>SUM(I68)</f>
        <v>0.17230000000000001</v>
      </c>
      <c r="J69" s="148">
        <f>SUM(J68)</f>
        <v>0.2525</v>
      </c>
      <c r="K69" s="148">
        <f>SUM(K68)</f>
        <v>-8.0199999999999994E-2</v>
      </c>
    </row>
    <row r="70" spans="1:11" s="11" customFormat="1" ht="11.25" customHeight="1" x14ac:dyDescent="0.2">
      <c r="A70" s="20" t="s">
        <v>29</v>
      </c>
      <c r="B70" s="21"/>
      <c r="C70" s="26"/>
      <c r="D70" s="24"/>
      <c r="E70" s="109">
        <f>E49+E51+E61+E67+E69</f>
        <v>845607</v>
      </c>
      <c r="F70" s="109">
        <f>F49+F51+F61+F67+F69</f>
        <v>973158</v>
      </c>
      <c r="G70" s="143">
        <f t="shared" si="2"/>
        <v>-127551</v>
      </c>
      <c r="H70" s="260">
        <f t="shared" si="17"/>
        <v>-13.1</v>
      </c>
      <c r="I70" s="148">
        <f>SUM(I69,I67,I61,I49)</f>
        <v>0.2792</v>
      </c>
      <c r="J70" s="148">
        <f>SUM(J69,J67,J61,J49)</f>
        <v>0.32169999999999999</v>
      </c>
      <c r="K70" s="148">
        <f>SUM(K69,K67,K61,K49)</f>
        <v>-4.2500000000000003E-2</v>
      </c>
    </row>
    <row r="71" spans="1:11" s="11" customFormat="1" ht="12.75" customHeight="1" x14ac:dyDescent="0.2">
      <c r="A71" s="20" t="s">
        <v>30</v>
      </c>
      <c r="B71" s="21"/>
      <c r="C71" s="26"/>
      <c r="D71" s="24"/>
      <c r="E71" s="109">
        <f>E70+E40</f>
        <v>3028537</v>
      </c>
      <c r="F71" s="109">
        <f>F70+F40</f>
        <v>3024257</v>
      </c>
      <c r="G71" s="143">
        <f t="shared" si="2"/>
        <v>4280</v>
      </c>
      <c r="H71" s="260">
        <f t="shared" si="17"/>
        <v>0.1</v>
      </c>
      <c r="I71" s="148">
        <f>SUM(I70,I40)</f>
        <v>1</v>
      </c>
      <c r="J71" s="148">
        <f>SUM(J70,J40)</f>
        <v>0.99980000000000002</v>
      </c>
      <c r="K71" s="148">
        <f>SUM(K70,K40)</f>
        <v>2.0000000000000001E-4</v>
      </c>
    </row>
  </sheetData>
  <mergeCells count="12">
    <mergeCell ref="I2:K2"/>
    <mergeCell ref="I3:K3"/>
    <mergeCell ref="G3:H3"/>
    <mergeCell ref="G2:H2"/>
    <mergeCell ref="C2:F2"/>
    <mergeCell ref="C3:F3"/>
    <mergeCell ref="F6:F7"/>
    <mergeCell ref="A8:C8"/>
    <mergeCell ref="A6:C7"/>
    <mergeCell ref="D6:D7"/>
    <mergeCell ref="E6:E7"/>
    <mergeCell ref="C4:K4"/>
  </mergeCells>
  <phoneticPr fontId="0" type="noConversion"/>
  <conditionalFormatting sqref="I2">
    <cfRule type="cellIs" dxfId="6" priority="1" stopIfTrue="1" operator="equal">
      <formula>0</formula>
    </cfRule>
  </conditionalFormatting>
  <conditionalFormatting sqref="I7:J7 E6:F7">
    <cfRule type="cellIs" dxfId="5" priority="2" stopIfTrue="1" operator="equal">
      <formula>0</formula>
    </cfRule>
  </conditionalFormatting>
  <printOptions horizontalCentered="1"/>
  <pageMargins left="0.37" right="0.19685039370078741" top="0.65" bottom="0.79" header="0.43" footer="0.45"/>
  <pageSetup paperSize="9" orientation="landscape" verticalDpi="300" r:id="rId1"/>
  <headerFooter alignWithMargins="0">
    <oddHeader xml:space="preserve">&amp;R
</oddHeader>
    <oddFooter>&amp;LIzpildīja__________________
                        &amp;8/Paraksts/&amp;CPārbaudīja________________
             &amp;8 /Paraksts/&amp;R&amp;D/&amp;T/&amp;P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0"/>
  <sheetViews>
    <sheetView zoomScaleNormal="100" workbookViewId="0">
      <pane xSplit="12" ySplit="2" topLeftCell="M3" activePane="bottomRight" state="frozenSplit"/>
      <selection activeCell="A15" sqref="A15:B15"/>
      <selection pane="topRight" activeCell="A15" sqref="A15:B15"/>
      <selection pane="bottomLeft" activeCell="A15" sqref="A15:B15"/>
      <selection pane="bottomRight"/>
    </sheetView>
  </sheetViews>
  <sheetFormatPr defaultRowHeight="12.75" x14ac:dyDescent="0.2"/>
  <cols>
    <col min="1" max="1" width="3" customWidth="1"/>
    <col min="2" max="2" width="3.33203125" customWidth="1"/>
    <col min="3" max="3" width="33.83203125" customWidth="1"/>
    <col min="4" max="4" width="7" customWidth="1"/>
    <col min="5" max="5" width="11.5" bestFit="1" customWidth="1"/>
    <col min="6" max="6" width="11" customWidth="1"/>
    <col min="7" max="7" width="10.1640625" customWidth="1"/>
    <col min="8" max="8" width="11.6640625" customWidth="1"/>
    <col min="9" max="11" width="10.33203125" customWidth="1"/>
    <col min="13" max="13" width="19" customWidth="1"/>
  </cols>
  <sheetData>
    <row r="1" spans="1:12" ht="13.5" thickBot="1" x14ac:dyDescent="0.25"/>
    <row r="2" spans="1:12" s="218" customFormat="1" ht="18" customHeight="1" x14ac:dyDescent="0.25">
      <c r="A2" s="1"/>
      <c r="B2" s="202"/>
      <c r="C2" s="520" t="str">
        <f>Inform.ievad.!C3</f>
        <v>SIA"Daugavpils autobusu parks"</v>
      </c>
      <c r="D2" s="521"/>
      <c r="E2" s="521"/>
      <c r="F2" s="521"/>
      <c r="G2" s="512" t="str">
        <f>Inform.ievad.!C5</f>
        <v>2018.</v>
      </c>
      <c r="H2" s="513"/>
      <c r="I2" s="524" t="str">
        <f>Inform.ievad.!C7</f>
        <v>Finanšu analīze</v>
      </c>
      <c r="J2" s="524"/>
      <c r="K2" s="525"/>
      <c r="L2" s="393"/>
    </row>
    <row r="3" spans="1:12" s="218" customFormat="1" ht="10.5" customHeight="1" x14ac:dyDescent="0.2">
      <c r="A3" s="1"/>
      <c r="B3" s="202"/>
      <c r="C3" s="522" t="s">
        <v>283</v>
      </c>
      <c r="D3" s="523"/>
      <c r="E3" s="523"/>
      <c r="F3" s="523"/>
      <c r="G3" s="511"/>
      <c r="H3" s="511"/>
      <c r="I3" s="526" t="s">
        <v>284</v>
      </c>
      <c r="J3" s="526"/>
      <c r="K3" s="527"/>
    </row>
    <row r="4" spans="1:12" s="218" customFormat="1" ht="18" customHeight="1" thickBot="1" x14ac:dyDescent="0.3">
      <c r="A4" s="1"/>
      <c r="B4" s="202"/>
      <c r="C4" s="482" t="s">
        <v>191</v>
      </c>
      <c r="D4" s="515"/>
      <c r="E4" s="515"/>
      <c r="F4" s="515"/>
      <c r="G4" s="515"/>
      <c r="H4" s="515"/>
      <c r="I4" s="515"/>
      <c r="J4" s="515"/>
      <c r="K4" s="516"/>
    </row>
    <row r="5" spans="1:12" x14ac:dyDescent="0.2">
      <c r="L5" s="218"/>
    </row>
    <row r="6" spans="1:12" s="237" customFormat="1" ht="23.25" customHeight="1" x14ac:dyDescent="0.2">
      <c r="A6" s="496" t="s">
        <v>181</v>
      </c>
      <c r="B6" s="497"/>
      <c r="C6" s="498"/>
      <c r="D6" s="502"/>
      <c r="E6" s="519" t="str">
        <f>Aktīvs!E6</f>
        <v>uz 30.09.2018.</v>
      </c>
      <c r="F6" s="519" t="str">
        <f>Aktīvs!F6</f>
        <v>uz 30.09.2017.</v>
      </c>
      <c r="G6" s="236" t="s">
        <v>185</v>
      </c>
      <c r="H6" s="236" t="s">
        <v>182</v>
      </c>
      <c r="I6" s="236" t="s">
        <v>194</v>
      </c>
      <c r="J6" s="236" t="s">
        <v>194</v>
      </c>
      <c r="K6" s="236" t="s">
        <v>195</v>
      </c>
      <c r="L6" s="218"/>
    </row>
    <row r="7" spans="1:12" s="237" customFormat="1" ht="18" customHeight="1" x14ac:dyDescent="0.2">
      <c r="A7" s="499"/>
      <c r="B7" s="500"/>
      <c r="C7" s="501"/>
      <c r="D7" s="503"/>
      <c r="E7" s="519"/>
      <c r="F7" s="519"/>
      <c r="G7" s="238" t="s">
        <v>186</v>
      </c>
      <c r="H7" s="238" t="s">
        <v>183</v>
      </c>
      <c r="I7" s="447" t="str">
        <f>Inform.ievad.!C5</f>
        <v>2018.</v>
      </c>
      <c r="J7" s="447" t="str">
        <f>Inform.ievad.!C9</f>
        <v>2017.</v>
      </c>
      <c r="K7" s="238" t="s">
        <v>184</v>
      </c>
      <c r="L7" s="218"/>
    </row>
    <row r="8" spans="1:12" s="35" customFormat="1" ht="10.5" customHeight="1" x14ac:dyDescent="0.2">
      <c r="A8" s="493">
        <v>1</v>
      </c>
      <c r="B8" s="494"/>
      <c r="C8" s="495"/>
      <c r="D8" s="37" t="s">
        <v>166</v>
      </c>
      <c r="E8" s="36">
        <v>3</v>
      </c>
      <c r="F8" s="36">
        <v>4</v>
      </c>
      <c r="G8" s="36">
        <v>5</v>
      </c>
      <c r="H8" s="36">
        <v>6</v>
      </c>
      <c r="I8" s="36">
        <v>7</v>
      </c>
      <c r="J8" s="36">
        <v>8</v>
      </c>
      <c r="K8" s="36">
        <v>9</v>
      </c>
    </row>
    <row r="9" spans="1:12" s="27" customFormat="1" x14ac:dyDescent="0.2">
      <c r="A9" s="337" t="s">
        <v>31</v>
      </c>
      <c r="B9" s="337"/>
      <c r="C9" s="338"/>
      <c r="D9" s="345"/>
      <c r="E9" s="335"/>
      <c r="F9" s="335"/>
      <c r="G9" s="346"/>
      <c r="H9" s="328"/>
      <c r="I9" s="347"/>
      <c r="J9" s="348"/>
      <c r="K9" s="149"/>
      <c r="L9" s="218"/>
    </row>
    <row r="10" spans="1:12" s="403" customFormat="1" ht="12" customHeight="1" x14ac:dyDescent="0.2">
      <c r="A10" s="394"/>
      <c r="B10" s="394"/>
      <c r="C10" s="395" t="s">
        <v>57</v>
      </c>
      <c r="D10" s="396"/>
      <c r="E10" s="397">
        <v>5032413</v>
      </c>
      <c r="F10" s="397">
        <v>5032413</v>
      </c>
      <c r="G10" s="398">
        <f t="shared" ref="G10:G22" si="0">SUM(E10-F10)</f>
        <v>0</v>
      </c>
      <c r="H10" s="399">
        <f>E10/F10*100-100</f>
        <v>0</v>
      </c>
      <c r="I10" s="400">
        <f>E10/$E$64</f>
        <v>1.6617</v>
      </c>
      <c r="J10" s="401">
        <f t="shared" ref="J10:J18" si="1">F10/$F$64</f>
        <v>1.6639999999999999</v>
      </c>
      <c r="K10" s="402">
        <f>SUM(I10-J10)</f>
        <v>-2.3E-3</v>
      </c>
      <c r="L10" s="324"/>
    </row>
    <row r="11" spans="1:12" s="403" customFormat="1" ht="15" customHeight="1" x14ac:dyDescent="0.2">
      <c r="A11" s="404"/>
      <c r="B11" s="404"/>
      <c r="C11" s="405" t="s">
        <v>315</v>
      </c>
      <c r="D11" s="406"/>
      <c r="E11" s="407"/>
      <c r="F11" s="407"/>
      <c r="G11" s="408">
        <f t="shared" si="0"/>
        <v>0</v>
      </c>
      <c r="H11" s="409" t="e">
        <f t="shared" ref="H11:H18" si="2">E11/F11*100-100</f>
        <v>#DIV/0!</v>
      </c>
      <c r="I11" s="410">
        <f t="shared" ref="I11:I18" si="3">E11/$E$64</f>
        <v>0</v>
      </c>
      <c r="J11" s="411">
        <f t="shared" si="1"/>
        <v>0</v>
      </c>
      <c r="K11" s="412">
        <f t="shared" ref="K11:K18" si="4">SUM(I11-J11)</f>
        <v>0</v>
      </c>
      <c r="L11" s="324"/>
    </row>
    <row r="12" spans="1:12" s="403" customFormat="1" ht="28.5" customHeight="1" x14ac:dyDescent="0.2">
      <c r="A12" s="404"/>
      <c r="B12" s="404"/>
      <c r="C12" s="405" t="s">
        <v>32</v>
      </c>
      <c r="D12" s="406"/>
      <c r="E12" s="407"/>
      <c r="F12" s="407"/>
      <c r="G12" s="408">
        <f t="shared" si="0"/>
        <v>0</v>
      </c>
      <c r="H12" s="409" t="e">
        <f t="shared" si="2"/>
        <v>#DIV/0!</v>
      </c>
      <c r="I12" s="410">
        <f t="shared" si="3"/>
        <v>0</v>
      </c>
      <c r="J12" s="411">
        <f t="shared" si="1"/>
        <v>0</v>
      </c>
      <c r="K12" s="412">
        <f t="shared" si="4"/>
        <v>0</v>
      </c>
    </row>
    <row r="13" spans="1:12" s="403" customFormat="1" ht="27" customHeight="1" x14ac:dyDescent="0.2">
      <c r="A13" s="404"/>
      <c r="B13" s="404"/>
      <c r="C13" s="405" t="s">
        <v>317</v>
      </c>
      <c r="D13" s="406"/>
      <c r="E13" s="407"/>
      <c r="F13" s="407"/>
      <c r="G13" s="408"/>
      <c r="H13" s="409" t="e">
        <f t="shared" si="2"/>
        <v>#DIV/0!</v>
      </c>
      <c r="I13" s="410">
        <f t="shared" si="3"/>
        <v>0</v>
      </c>
      <c r="J13" s="411">
        <f t="shared" si="1"/>
        <v>0</v>
      </c>
      <c r="K13" s="412">
        <f t="shared" si="4"/>
        <v>0</v>
      </c>
    </row>
    <row r="14" spans="1:12" s="403" customFormat="1" ht="12" customHeight="1" x14ac:dyDescent="0.2">
      <c r="A14" s="404"/>
      <c r="B14" s="404"/>
      <c r="C14" s="405" t="s">
        <v>316</v>
      </c>
      <c r="D14" s="406"/>
      <c r="E14" s="407"/>
      <c r="F14" s="407"/>
      <c r="G14" s="408"/>
      <c r="H14" s="409"/>
      <c r="I14" s="410"/>
      <c r="J14" s="411"/>
      <c r="K14" s="412"/>
    </row>
    <row r="15" spans="1:12" s="403" customFormat="1" ht="12" customHeight="1" x14ac:dyDescent="0.2">
      <c r="A15" s="404"/>
      <c r="B15" s="404"/>
      <c r="C15" s="405" t="s">
        <v>33</v>
      </c>
      <c r="D15" s="406"/>
      <c r="E15" s="407"/>
      <c r="F15" s="407"/>
      <c r="G15" s="408">
        <f t="shared" si="0"/>
        <v>0</v>
      </c>
      <c r="H15" s="409" t="e">
        <f t="shared" si="2"/>
        <v>#DIV/0!</v>
      </c>
      <c r="I15" s="410">
        <f t="shared" si="3"/>
        <v>0</v>
      </c>
      <c r="J15" s="411">
        <f t="shared" si="1"/>
        <v>0</v>
      </c>
      <c r="K15" s="412">
        <f t="shared" si="4"/>
        <v>0</v>
      </c>
    </row>
    <row r="16" spans="1:12" s="403" customFormat="1" ht="12" customHeight="1" x14ac:dyDescent="0.2">
      <c r="A16" s="404"/>
      <c r="B16" s="404"/>
      <c r="C16" s="405" t="s">
        <v>34</v>
      </c>
      <c r="D16" s="406"/>
      <c r="E16" s="407"/>
      <c r="F16" s="407"/>
      <c r="G16" s="408">
        <f t="shared" si="0"/>
        <v>0</v>
      </c>
      <c r="H16" s="409" t="e">
        <f t="shared" si="2"/>
        <v>#DIV/0!</v>
      </c>
      <c r="I16" s="410">
        <f t="shared" si="3"/>
        <v>0</v>
      </c>
      <c r="J16" s="411">
        <f t="shared" si="1"/>
        <v>0</v>
      </c>
      <c r="K16" s="412">
        <f t="shared" si="4"/>
        <v>0</v>
      </c>
    </row>
    <row r="17" spans="1:11" s="403" customFormat="1" ht="12" customHeight="1" x14ac:dyDescent="0.2">
      <c r="A17" s="404"/>
      <c r="B17" s="404"/>
      <c r="C17" s="405" t="s">
        <v>35</v>
      </c>
      <c r="D17" s="406"/>
      <c r="E17" s="407"/>
      <c r="F17" s="407"/>
      <c r="G17" s="408">
        <f t="shared" si="0"/>
        <v>0</v>
      </c>
      <c r="H17" s="409" t="e">
        <f t="shared" si="2"/>
        <v>#DIV/0!</v>
      </c>
      <c r="I17" s="410">
        <f t="shared" si="3"/>
        <v>0</v>
      </c>
      <c r="J17" s="411">
        <f t="shared" si="1"/>
        <v>0</v>
      </c>
      <c r="K17" s="412">
        <f t="shared" si="4"/>
        <v>0</v>
      </c>
    </row>
    <row r="18" spans="1:11" s="403" customFormat="1" ht="12" customHeight="1" x14ac:dyDescent="0.2">
      <c r="A18" s="413"/>
      <c r="B18" s="413"/>
      <c r="C18" s="414" t="s">
        <v>36</v>
      </c>
      <c r="D18" s="415"/>
      <c r="E18" s="416"/>
      <c r="F18" s="416"/>
      <c r="G18" s="417">
        <f t="shared" si="0"/>
        <v>0</v>
      </c>
      <c r="H18" s="409" t="e">
        <f t="shared" si="2"/>
        <v>#DIV/0!</v>
      </c>
      <c r="I18" s="410">
        <f t="shared" si="3"/>
        <v>0</v>
      </c>
      <c r="J18" s="411">
        <f t="shared" si="1"/>
        <v>0</v>
      </c>
      <c r="K18" s="412">
        <f t="shared" si="4"/>
        <v>0</v>
      </c>
    </row>
    <row r="19" spans="1:11" s="76" customFormat="1" ht="12" x14ac:dyDescent="0.2">
      <c r="A19" s="178"/>
      <c r="B19" s="178"/>
      <c r="C19" s="179" t="s">
        <v>37</v>
      </c>
      <c r="D19" s="180"/>
      <c r="E19" s="197">
        <f>SUM(E15:E18)</f>
        <v>0</v>
      </c>
      <c r="F19" s="197">
        <f>SUM(F15:F18)</f>
        <v>0</v>
      </c>
      <c r="G19" s="181">
        <f t="shared" si="0"/>
        <v>0</v>
      </c>
      <c r="H19" s="182" t="e">
        <f>E19/F19*100-100</f>
        <v>#DIV/0!</v>
      </c>
      <c r="I19" s="183">
        <f>SUM(I10:I18)</f>
        <v>1.6617</v>
      </c>
      <c r="J19" s="183">
        <f>SUM(J10:J18)</f>
        <v>1.6639999999999999</v>
      </c>
      <c r="K19" s="184">
        <f>SUM(K10:K18)</f>
        <v>-2.3E-3</v>
      </c>
    </row>
    <row r="20" spans="1:11" s="76" customFormat="1" ht="12" customHeight="1" x14ac:dyDescent="0.2">
      <c r="A20" s="161"/>
      <c r="B20" s="161"/>
      <c r="C20" s="162" t="s">
        <v>318</v>
      </c>
      <c r="D20" s="163"/>
      <c r="E20" s="245"/>
      <c r="F20" s="245"/>
      <c r="G20" s="185"/>
      <c r="H20" s="186"/>
      <c r="I20" s="171"/>
      <c r="J20" s="172"/>
      <c r="K20" s="187"/>
    </row>
    <row r="21" spans="1:11" s="76" customFormat="1" ht="15" customHeight="1" x14ac:dyDescent="0.2">
      <c r="A21" s="165"/>
      <c r="B21" s="165"/>
      <c r="C21" s="166" t="s">
        <v>38</v>
      </c>
      <c r="D21" s="167"/>
      <c r="E21" s="193">
        <f>-3471062</f>
        <v>-3471062</v>
      </c>
      <c r="F21" s="193">
        <v>-3703973</v>
      </c>
      <c r="G21" s="169">
        <f t="shared" si="0"/>
        <v>232911</v>
      </c>
      <c r="H21" s="186">
        <f>E21/F21*100-100</f>
        <v>-6.3</v>
      </c>
      <c r="I21" s="171">
        <f>E21/$E$64</f>
        <v>-1.1460999999999999</v>
      </c>
      <c r="J21" s="172">
        <f>F21/$F$64</f>
        <v>-1.2248000000000001</v>
      </c>
      <c r="K21" s="164">
        <f>SUM(I21-J21)</f>
        <v>7.8700000000000006E-2</v>
      </c>
    </row>
    <row r="22" spans="1:11" s="76" customFormat="1" ht="12" customHeight="1" x14ac:dyDescent="0.2">
      <c r="A22" s="173"/>
      <c r="B22" s="173"/>
      <c r="C22" s="174" t="s">
        <v>39</v>
      </c>
      <c r="D22" s="175"/>
      <c r="E22" s="423">
        <f>PZA!E26</f>
        <v>-117757</v>
      </c>
      <c r="F22" s="423">
        <f>PZA!F26</f>
        <v>174513</v>
      </c>
      <c r="G22" s="176">
        <f t="shared" si="0"/>
        <v>-292270</v>
      </c>
      <c r="H22" s="186">
        <f>E22/F22*100-100</f>
        <v>-167.5</v>
      </c>
      <c r="I22" s="171">
        <f>E22/$E$64</f>
        <v>-3.8899999999999997E-2</v>
      </c>
      <c r="J22" s="172">
        <f>F22/$F$64</f>
        <v>5.7700000000000001E-2</v>
      </c>
      <c r="K22" s="177">
        <f>SUM(I22-J22)</f>
        <v>-9.6600000000000005E-2</v>
      </c>
    </row>
    <row r="23" spans="1:11" s="76" customFormat="1" ht="13.5" customHeight="1" x14ac:dyDescent="0.2">
      <c r="A23" s="34" t="s">
        <v>10</v>
      </c>
      <c r="B23" s="188"/>
      <c r="C23" s="189"/>
      <c r="D23" s="180"/>
      <c r="E23" s="197">
        <f>SUM(E21:E22)+E19+E10+E11+E12</f>
        <v>1443594</v>
      </c>
      <c r="F23" s="197">
        <f>SUM(F21:F22)+F19+F10+F11+F12</f>
        <v>1502953</v>
      </c>
      <c r="G23" s="190">
        <f t="shared" ref="G23:G43" si="5">SUM(E23-F23)</f>
        <v>-59359</v>
      </c>
      <c r="H23" s="191">
        <f>E23/F23*100-100</f>
        <v>-3.9</v>
      </c>
      <c r="I23" s="192">
        <f>SUM(I21:I22,I10:I18)</f>
        <v>0.47670000000000001</v>
      </c>
      <c r="J23" s="192">
        <f>SUM(J21:J22,J10:J18)</f>
        <v>0.49690000000000001</v>
      </c>
      <c r="K23" s="192">
        <f>SUM(K20:K22)</f>
        <v>-1.7899999999999999E-2</v>
      </c>
    </row>
    <row r="24" spans="1:11" s="27" customFormat="1" ht="12" x14ac:dyDescent="0.2">
      <c r="A24" s="337" t="s">
        <v>40</v>
      </c>
      <c r="B24" s="337"/>
      <c r="C24" s="338"/>
      <c r="D24" s="9"/>
      <c r="E24" s="110"/>
      <c r="F24" s="110"/>
      <c r="G24" s="349">
        <f t="shared" si="5"/>
        <v>0</v>
      </c>
      <c r="H24" s="350"/>
      <c r="I24" s="351"/>
      <c r="J24" s="352"/>
      <c r="K24" s="353"/>
    </row>
    <row r="25" spans="1:11" s="76" customFormat="1" ht="23.25" customHeight="1" x14ac:dyDescent="0.2">
      <c r="A25" s="342"/>
      <c r="B25" s="342"/>
      <c r="C25" s="343" t="s">
        <v>41</v>
      </c>
      <c r="D25" s="344"/>
      <c r="E25" s="336"/>
      <c r="F25" s="336"/>
      <c r="G25" s="185">
        <f t="shared" si="5"/>
        <v>0</v>
      </c>
      <c r="H25" s="186" t="e">
        <f>E25/F25*100-100</f>
        <v>#DIV/0!</v>
      </c>
      <c r="I25" s="333">
        <f>E25/$E$64</f>
        <v>0</v>
      </c>
      <c r="J25" s="334">
        <f>F25/$F$64</f>
        <v>0</v>
      </c>
      <c r="K25" s="187">
        <f>SUM(I25-J25)</f>
        <v>0</v>
      </c>
    </row>
    <row r="26" spans="1:11" s="76" customFormat="1" ht="12" customHeight="1" x14ac:dyDescent="0.2">
      <c r="A26" s="165"/>
      <c r="B26" s="165"/>
      <c r="C26" s="166" t="s">
        <v>58</v>
      </c>
      <c r="D26" s="167"/>
      <c r="E26" s="193"/>
      <c r="F26" s="193"/>
      <c r="G26" s="169">
        <f t="shared" si="5"/>
        <v>0</v>
      </c>
      <c r="H26" s="170" t="e">
        <f>E26/F26*100-100</f>
        <v>#DIV/0!</v>
      </c>
      <c r="I26" s="171">
        <f>E26/$E$64</f>
        <v>0</v>
      </c>
      <c r="J26" s="172">
        <f>F26/$F$64</f>
        <v>0</v>
      </c>
      <c r="K26" s="164">
        <f>SUM(I26-J26)</f>
        <v>0</v>
      </c>
    </row>
    <row r="27" spans="1:11" s="76" customFormat="1" ht="12" customHeight="1" x14ac:dyDescent="0.2">
      <c r="A27" s="173"/>
      <c r="B27" s="173"/>
      <c r="C27" s="174" t="s">
        <v>42</v>
      </c>
      <c r="D27" s="175"/>
      <c r="E27" s="198"/>
      <c r="F27" s="198"/>
      <c r="G27" s="176">
        <f t="shared" si="5"/>
        <v>0</v>
      </c>
      <c r="H27" s="170" t="e">
        <f>E27/F27*100-100</f>
        <v>#DIV/0!</v>
      </c>
      <c r="I27" s="171">
        <f>E27/$E$64</f>
        <v>0</v>
      </c>
      <c r="J27" s="172">
        <f>F27/$F$64</f>
        <v>0</v>
      </c>
      <c r="K27" s="177">
        <f>SUM(I27-J27)</f>
        <v>0</v>
      </c>
    </row>
    <row r="28" spans="1:11" s="76" customFormat="1" ht="13.5" customHeight="1" x14ac:dyDescent="0.2">
      <c r="A28" s="34" t="s">
        <v>29</v>
      </c>
      <c r="B28" s="188"/>
      <c r="C28" s="189"/>
      <c r="D28" s="180"/>
      <c r="E28" s="197">
        <f>SUM(E25:E27)</f>
        <v>0</v>
      </c>
      <c r="F28" s="197">
        <f>SUM(F25:F27)</f>
        <v>0</v>
      </c>
      <c r="G28" s="190">
        <f t="shared" si="5"/>
        <v>0</v>
      </c>
      <c r="H28" s="191" t="e">
        <f>E28/F28*100-100</f>
        <v>#DIV/0!</v>
      </c>
      <c r="I28" s="192">
        <f>SUM(I24:I27)</f>
        <v>0</v>
      </c>
      <c r="J28" s="192">
        <f>SUM(J24:J27)</f>
        <v>0</v>
      </c>
      <c r="K28" s="192">
        <f>SUM(K24:K27)</f>
        <v>0</v>
      </c>
    </row>
    <row r="29" spans="1:11" s="27" customFormat="1" ht="12" x14ac:dyDescent="0.2">
      <c r="A29" s="337" t="s">
        <v>43</v>
      </c>
      <c r="B29" s="337"/>
      <c r="C29" s="338"/>
      <c r="D29" s="9"/>
      <c r="E29" s="110"/>
      <c r="F29" s="110"/>
      <c r="G29" s="327"/>
      <c r="H29" s="328"/>
      <c r="I29" s="329"/>
      <c r="J29" s="330"/>
      <c r="K29" s="331"/>
    </row>
    <row r="30" spans="1:11" s="27" customFormat="1" ht="12" x14ac:dyDescent="0.2">
      <c r="A30" s="339"/>
      <c r="B30" s="339" t="s">
        <v>44</v>
      </c>
      <c r="C30" s="340"/>
      <c r="D30" s="341"/>
      <c r="E30" s="244"/>
      <c r="F30" s="244"/>
      <c r="G30" s="151"/>
      <c r="H30" s="152"/>
      <c r="I30" s="333"/>
      <c r="J30" s="334"/>
      <c r="K30" s="153"/>
    </row>
    <row r="31" spans="1:11" s="76" customFormat="1" ht="12" customHeight="1" x14ac:dyDescent="0.2">
      <c r="A31" s="165"/>
      <c r="B31" s="165"/>
      <c r="C31" s="166" t="s">
        <v>45</v>
      </c>
      <c r="D31" s="167"/>
      <c r="E31" s="193"/>
      <c r="F31" s="193"/>
      <c r="G31" s="169">
        <f t="shared" si="5"/>
        <v>0</v>
      </c>
      <c r="H31" s="170" t="e">
        <f>E31/F31*100-100</f>
        <v>#DIV/0!</v>
      </c>
      <c r="I31" s="171">
        <f t="shared" ref="I31:I43" si="6">E31/$E$64</f>
        <v>0</v>
      </c>
      <c r="J31" s="172">
        <f t="shared" ref="J31:J43" si="7">F31/$F$64</f>
        <v>0</v>
      </c>
      <c r="K31" s="164">
        <f t="shared" ref="K31:K43" si="8">SUM(I31-J31)</f>
        <v>0</v>
      </c>
    </row>
    <row r="32" spans="1:11" s="76" customFormat="1" ht="12" customHeight="1" x14ac:dyDescent="0.2">
      <c r="A32" s="165"/>
      <c r="B32" s="165"/>
      <c r="C32" s="166" t="s">
        <v>46</v>
      </c>
      <c r="D32" s="167"/>
      <c r="E32" s="193"/>
      <c r="F32" s="193"/>
      <c r="G32" s="169">
        <f t="shared" si="5"/>
        <v>0</v>
      </c>
      <c r="H32" s="170" t="e">
        <f t="shared" ref="H32:H43" si="9">E32/F32*100-100</f>
        <v>#DIV/0!</v>
      </c>
      <c r="I32" s="171">
        <f t="shared" si="6"/>
        <v>0</v>
      </c>
      <c r="J32" s="172">
        <f t="shared" si="7"/>
        <v>0</v>
      </c>
      <c r="K32" s="164">
        <f t="shared" si="8"/>
        <v>0</v>
      </c>
    </row>
    <row r="33" spans="1:11" s="76" customFormat="1" ht="12" customHeight="1" x14ac:dyDescent="0.2">
      <c r="A33" s="165"/>
      <c r="B33" s="165"/>
      <c r="C33" s="166" t="s">
        <v>55</v>
      </c>
      <c r="D33" s="167"/>
      <c r="E33" s="193"/>
      <c r="F33" s="193"/>
      <c r="G33" s="169">
        <f t="shared" si="5"/>
        <v>0</v>
      </c>
      <c r="H33" s="170" t="e">
        <f t="shared" si="9"/>
        <v>#DIV/0!</v>
      </c>
      <c r="I33" s="171">
        <f t="shared" si="6"/>
        <v>0</v>
      </c>
      <c r="J33" s="172">
        <f t="shared" si="7"/>
        <v>0</v>
      </c>
      <c r="K33" s="164">
        <f t="shared" si="8"/>
        <v>0</v>
      </c>
    </row>
    <row r="34" spans="1:11" s="76" customFormat="1" ht="12" customHeight="1" x14ac:dyDescent="0.2">
      <c r="A34" s="165"/>
      <c r="B34" s="165"/>
      <c r="C34" s="166" t="s">
        <v>47</v>
      </c>
      <c r="D34" s="167"/>
      <c r="E34" s="193">
        <v>1111969</v>
      </c>
      <c r="F34" s="193">
        <v>1087722</v>
      </c>
      <c r="G34" s="169">
        <f t="shared" si="5"/>
        <v>24247</v>
      </c>
      <c r="H34" s="170">
        <f t="shared" si="9"/>
        <v>2.2000000000000002</v>
      </c>
      <c r="I34" s="171">
        <f t="shared" si="6"/>
        <v>0.36720000000000003</v>
      </c>
      <c r="J34" s="172">
        <f t="shared" si="7"/>
        <v>0.35970000000000002</v>
      </c>
      <c r="K34" s="164">
        <f t="shared" si="8"/>
        <v>7.4999999999999997E-3</v>
      </c>
    </row>
    <row r="35" spans="1:11" s="76" customFormat="1" ht="12" customHeight="1" x14ac:dyDescent="0.2">
      <c r="A35" s="165"/>
      <c r="B35" s="165"/>
      <c r="C35" s="166" t="s">
        <v>48</v>
      </c>
      <c r="D35" s="167"/>
      <c r="E35" s="193"/>
      <c r="F35" s="193"/>
      <c r="G35" s="169">
        <f t="shared" si="5"/>
        <v>0</v>
      </c>
      <c r="H35" s="170" t="e">
        <f t="shared" si="9"/>
        <v>#DIV/0!</v>
      </c>
      <c r="I35" s="171">
        <f t="shared" si="6"/>
        <v>0</v>
      </c>
      <c r="J35" s="172">
        <f t="shared" si="7"/>
        <v>0</v>
      </c>
      <c r="K35" s="164">
        <f t="shared" si="8"/>
        <v>0</v>
      </c>
    </row>
    <row r="36" spans="1:11" s="76" customFormat="1" ht="12" customHeight="1" x14ac:dyDescent="0.2">
      <c r="A36" s="165"/>
      <c r="B36" s="165"/>
      <c r="C36" s="166" t="s">
        <v>49</v>
      </c>
      <c r="D36" s="167"/>
      <c r="E36" s="193"/>
      <c r="F36" s="193"/>
      <c r="G36" s="169">
        <f t="shared" si="5"/>
        <v>0</v>
      </c>
      <c r="H36" s="170" t="e">
        <f t="shared" si="9"/>
        <v>#DIV/0!</v>
      </c>
      <c r="I36" s="171">
        <f t="shared" si="6"/>
        <v>0</v>
      </c>
      <c r="J36" s="172">
        <f t="shared" si="7"/>
        <v>0</v>
      </c>
      <c r="K36" s="164">
        <f t="shared" si="8"/>
        <v>0</v>
      </c>
    </row>
    <row r="37" spans="1:11" s="76" customFormat="1" ht="12" customHeight="1" x14ac:dyDescent="0.2">
      <c r="A37" s="165"/>
      <c r="B37" s="165"/>
      <c r="C37" s="166" t="s">
        <v>50</v>
      </c>
      <c r="D37" s="167"/>
      <c r="E37" s="193"/>
      <c r="F37" s="193"/>
      <c r="G37" s="169">
        <f t="shared" si="5"/>
        <v>0</v>
      </c>
      <c r="H37" s="170" t="e">
        <f t="shared" si="9"/>
        <v>#DIV/0!</v>
      </c>
      <c r="I37" s="171">
        <f t="shared" si="6"/>
        <v>0</v>
      </c>
      <c r="J37" s="172">
        <f t="shared" si="7"/>
        <v>0</v>
      </c>
      <c r="K37" s="164">
        <f t="shared" si="8"/>
        <v>0</v>
      </c>
    </row>
    <row r="38" spans="1:11" s="76" customFormat="1" ht="12" customHeight="1" x14ac:dyDescent="0.2">
      <c r="A38" s="165"/>
      <c r="B38" s="165"/>
      <c r="C38" s="166" t="s">
        <v>319</v>
      </c>
      <c r="D38" s="167"/>
      <c r="E38" s="193"/>
      <c r="F38" s="193"/>
      <c r="G38" s="169">
        <f t="shared" si="5"/>
        <v>0</v>
      </c>
      <c r="H38" s="170" t="e">
        <f t="shared" si="9"/>
        <v>#DIV/0!</v>
      </c>
      <c r="I38" s="171">
        <f t="shared" si="6"/>
        <v>0</v>
      </c>
      <c r="J38" s="172">
        <f t="shared" si="7"/>
        <v>0</v>
      </c>
      <c r="K38" s="164">
        <f t="shared" si="8"/>
        <v>0</v>
      </c>
    </row>
    <row r="39" spans="1:11" s="76" customFormat="1" ht="12" customHeight="1" x14ac:dyDescent="0.2">
      <c r="A39" s="165"/>
      <c r="B39" s="165"/>
      <c r="C39" s="166" t="s">
        <v>320</v>
      </c>
      <c r="D39" s="167"/>
      <c r="E39" s="193"/>
      <c r="F39" s="193"/>
      <c r="G39" s="169">
        <f t="shared" si="5"/>
        <v>0</v>
      </c>
      <c r="H39" s="170" t="e">
        <f t="shared" si="9"/>
        <v>#DIV/0!</v>
      </c>
      <c r="I39" s="171">
        <f t="shared" si="6"/>
        <v>0</v>
      </c>
      <c r="J39" s="172">
        <f t="shared" si="7"/>
        <v>0</v>
      </c>
      <c r="K39" s="164">
        <f t="shared" si="8"/>
        <v>0</v>
      </c>
    </row>
    <row r="40" spans="1:11" s="76" customFormat="1" ht="12" customHeight="1" x14ac:dyDescent="0.2">
      <c r="A40" s="165"/>
      <c r="B40" s="165"/>
      <c r="C40" s="166" t="s">
        <v>51</v>
      </c>
      <c r="D40" s="167"/>
      <c r="E40" s="193"/>
      <c r="F40" s="193"/>
      <c r="G40" s="169">
        <f t="shared" si="5"/>
        <v>0</v>
      </c>
      <c r="H40" s="170" t="e">
        <f t="shared" si="9"/>
        <v>#DIV/0!</v>
      </c>
      <c r="I40" s="171">
        <f t="shared" si="6"/>
        <v>0</v>
      </c>
      <c r="J40" s="172">
        <f t="shared" si="7"/>
        <v>0</v>
      </c>
      <c r="K40" s="164">
        <f t="shared" si="8"/>
        <v>0</v>
      </c>
    </row>
    <row r="41" spans="1:11" s="76" customFormat="1" ht="12" customHeight="1" x14ac:dyDescent="0.2">
      <c r="A41" s="165"/>
      <c r="B41" s="165"/>
      <c r="C41" s="166" t="s">
        <v>52</v>
      </c>
      <c r="D41" s="167"/>
      <c r="E41" s="194"/>
      <c r="F41" s="194"/>
      <c r="G41" s="169">
        <f t="shared" si="5"/>
        <v>0</v>
      </c>
      <c r="H41" s="170" t="e">
        <f t="shared" si="9"/>
        <v>#DIV/0!</v>
      </c>
      <c r="I41" s="171">
        <f t="shared" si="6"/>
        <v>0</v>
      </c>
      <c r="J41" s="172">
        <f t="shared" si="7"/>
        <v>0</v>
      </c>
      <c r="K41" s="164">
        <f t="shared" si="8"/>
        <v>0</v>
      </c>
    </row>
    <row r="42" spans="1:11" s="76" customFormat="1" ht="12" customHeight="1" x14ac:dyDescent="0.2">
      <c r="A42" s="165"/>
      <c r="B42" s="165"/>
      <c r="C42" s="166" t="s">
        <v>53</v>
      </c>
      <c r="D42" s="167"/>
      <c r="E42" s="194"/>
      <c r="F42" s="194"/>
      <c r="G42" s="169">
        <f t="shared" si="5"/>
        <v>0</v>
      </c>
      <c r="H42" s="170" t="e">
        <f t="shared" si="9"/>
        <v>#DIV/0!</v>
      </c>
      <c r="I42" s="171">
        <f t="shared" si="6"/>
        <v>0</v>
      </c>
      <c r="J42" s="172">
        <f t="shared" si="7"/>
        <v>0</v>
      </c>
      <c r="K42" s="164">
        <f t="shared" si="8"/>
        <v>0</v>
      </c>
    </row>
    <row r="43" spans="1:11" s="76" customFormat="1" ht="12" customHeight="1" x14ac:dyDescent="0.2">
      <c r="A43" s="173"/>
      <c r="B43" s="173"/>
      <c r="C43" s="461" t="s">
        <v>321</v>
      </c>
      <c r="D43" s="462"/>
      <c r="E43" s="463"/>
      <c r="F43" s="463"/>
      <c r="G43" s="176">
        <f t="shared" si="5"/>
        <v>0</v>
      </c>
      <c r="H43" s="170" t="e">
        <f t="shared" si="9"/>
        <v>#DIV/0!</v>
      </c>
      <c r="I43" s="171">
        <f t="shared" si="6"/>
        <v>0</v>
      </c>
      <c r="J43" s="172">
        <f t="shared" si="7"/>
        <v>0</v>
      </c>
      <c r="K43" s="177">
        <f t="shared" si="8"/>
        <v>0</v>
      </c>
    </row>
    <row r="44" spans="1:11" s="76" customFormat="1" ht="12" customHeight="1" x14ac:dyDescent="0.2">
      <c r="A44" s="441"/>
      <c r="B44" s="441"/>
      <c r="C44" s="174" t="s">
        <v>331</v>
      </c>
      <c r="D44" s="175"/>
      <c r="E44" s="195"/>
      <c r="F44" s="195"/>
      <c r="G44" s="176">
        <f>SUM(E44-F44)</f>
        <v>0</v>
      </c>
      <c r="H44" s="170" t="e">
        <f>E44/F44*100-100</f>
        <v>#DIV/0!</v>
      </c>
      <c r="I44" s="171">
        <f>E44/$E$64</f>
        <v>0</v>
      </c>
      <c r="J44" s="172">
        <f>F44/$F$64</f>
        <v>0</v>
      </c>
      <c r="K44" s="177">
        <f>SUM(I44-J44)</f>
        <v>0</v>
      </c>
    </row>
    <row r="45" spans="1:11" s="76" customFormat="1" ht="12" x14ac:dyDescent="0.2">
      <c r="A45" s="188"/>
      <c r="B45" s="188"/>
      <c r="C45" s="179" t="s">
        <v>25</v>
      </c>
      <c r="D45" s="180"/>
      <c r="E45" s="196">
        <f>SUM(E31:E44)</f>
        <v>1111969</v>
      </c>
      <c r="F45" s="196">
        <f>SUM(F31:F44)</f>
        <v>1087722</v>
      </c>
      <c r="G45" s="190">
        <f>SUM(E45-F45)</f>
        <v>24247</v>
      </c>
      <c r="H45" s="191">
        <f>E45/F45*100-100</f>
        <v>2.2000000000000002</v>
      </c>
      <c r="I45" s="192">
        <f>SUM(I29:I44)</f>
        <v>0.36720000000000003</v>
      </c>
      <c r="J45" s="192">
        <f>SUM(J29:J44)</f>
        <v>0.35970000000000002</v>
      </c>
      <c r="K45" s="192">
        <f>SUM(K29:K44)</f>
        <v>7.4999999999999997E-3</v>
      </c>
    </row>
    <row r="46" spans="1:11" s="27" customFormat="1" ht="12" x14ac:dyDescent="0.2">
      <c r="A46" s="337"/>
      <c r="B46" s="337" t="s">
        <v>54</v>
      </c>
      <c r="C46" s="338"/>
      <c r="D46" s="9"/>
      <c r="E46" s="111"/>
      <c r="F46" s="111"/>
      <c r="G46" s="327"/>
      <c r="H46" s="328"/>
      <c r="I46" s="329"/>
      <c r="J46" s="330"/>
      <c r="K46" s="331"/>
    </row>
    <row r="47" spans="1:11" s="76" customFormat="1" ht="12" customHeight="1" x14ac:dyDescent="0.2">
      <c r="A47" s="342"/>
      <c r="B47" s="342"/>
      <c r="C47" s="343" t="s">
        <v>45</v>
      </c>
      <c r="D47" s="344"/>
      <c r="E47" s="326"/>
      <c r="F47" s="326"/>
      <c r="G47" s="185">
        <f t="shared" ref="G47:G64" si="10">SUM(E47-F47)</f>
        <v>0</v>
      </c>
      <c r="H47" s="332" t="e">
        <f>E47/F47*100-100</f>
        <v>#DIV/0!</v>
      </c>
      <c r="I47" s="333">
        <f t="shared" ref="I47:I61" si="11">E47/$E$64</f>
        <v>0</v>
      </c>
      <c r="J47" s="334">
        <f t="shared" ref="J47:J61" si="12">F47/$F$64</f>
        <v>0</v>
      </c>
      <c r="K47" s="187">
        <f t="shared" ref="K47:K59" si="13">SUM(I47-J47)</f>
        <v>0</v>
      </c>
    </row>
    <row r="48" spans="1:11" s="76" customFormat="1" ht="12" customHeight="1" x14ac:dyDescent="0.2">
      <c r="A48" s="165"/>
      <c r="B48" s="165"/>
      <c r="C48" s="166" t="s">
        <v>46</v>
      </c>
      <c r="D48" s="167"/>
      <c r="E48" s="168"/>
      <c r="F48" s="168"/>
      <c r="G48" s="169">
        <f t="shared" si="10"/>
        <v>0</v>
      </c>
      <c r="H48" s="150" t="e">
        <f t="shared" ref="H48:H59" si="14">E48/F48*100-100</f>
        <v>#DIV/0!</v>
      </c>
      <c r="I48" s="171">
        <f t="shared" si="11"/>
        <v>0</v>
      </c>
      <c r="J48" s="172">
        <f t="shared" si="12"/>
        <v>0</v>
      </c>
      <c r="K48" s="164">
        <f t="shared" si="13"/>
        <v>0</v>
      </c>
    </row>
    <row r="49" spans="1:11" s="76" customFormat="1" ht="12" customHeight="1" x14ac:dyDescent="0.2">
      <c r="A49" s="165"/>
      <c r="B49" s="165"/>
      <c r="C49" s="166" t="s">
        <v>55</v>
      </c>
      <c r="D49" s="167"/>
      <c r="E49" s="193"/>
      <c r="F49" s="193"/>
      <c r="G49" s="169">
        <f t="shared" si="10"/>
        <v>0</v>
      </c>
      <c r="H49" s="150" t="e">
        <f t="shared" si="14"/>
        <v>#DIV/0!</v>
      </c>
      <c r="I49" s="171">
        <f t="shared" si="11"/>
        <v>0</v>
      </c>
      <c r="J49" s="172">
        <f t="shared" si="12"/>
        <v>0</v>
      </c>
      <c r="K49" s="164">
        <f t="shared" si="13"/>
        <v>0</v>
      </c>
    </row>
    <row r="50" spans="1:11" s="76" customFormat="1" ht="12" customHeight="1" x14ac:dyDescent="0.2">
      <c r="A50" s="165"/>
      <c r="B50" s="165"/>
      <c r="C50" s="166" t="s">
        <v>47</v>
      </c>
      <c r="D50" s="167"/>
      <c r="E50" s="193">
        <v>111776</v>
      </c>
      <c r="F50" s="193">
        <v>90808</v>
      </c>
      <c r="G50" s="169">
        <f t="shared" si="10"/>
        <v>20968</v>
      </c>
      <c r="H50" s="150">
        <f t="shared" si="14"/>
        <v>23.1</v>
      </c>
      <c r="I50" s="171">
        <f t="shared" si="11"/>
        <v>3.6900000000000002E-2</v>
      </c>
      <c r="J50" s="172">
        <f t="shared" si="12"/>
        <v>0.03</v>
      </c>
      <c r="K50" s="164">
        <f t="shared" si="13"/>
        <v>6.8999999999999999E-3</v>
      </c>
    </row>
    <row r="51" spans="1:11" s="76" customFormat="1" ht="12" customHeight="1" x14ac:dyDescent="0.2">
      <c r="A51" s="165"/>
      <c r="B51" s="165"/>
      <c r="C51" s="166" t="s">
        <v>48</v>
      </c>
      <c r="D51" s="167"/>
      <c r="E51" s="193">
        <v>7672</v>
      </c>
      <c r="F51" s="193">
        <v>8404</v>
      </c>
      <c r="G51" s="169">
        <f t="shared" si="10"/>
        <v>-732</v>
      </c>
      <c r="H51" s="150">
        <f t="shared" si="14"/>
        <v>-8.6999999999999993</v>
      </c>
      <c r="I51" s="171">
        <f t="shared" si="11"/>
        <v>2.5000000000000001E-3</v>
      </c>
      <c r="J51" s="172">
        <f t="shared" si="12"/>
        <v>2.8E-3</v>
      </c>
      <c r="K51" s="164">
        <f t="shared" si="13"/>
        <v>-2.9999999999999997E-4</v>
      </c>
    </row>
    <row r="52" spans="1:11" s="76" customFormat="1" ht="12" customHeight="1" x14ac:dyDescent="0.2">
      <c r="A52" s="165"/>
      <c r="B52" s="165"/>
      <c r="C52" s="166" t="s">
        <v>49</v>
      </c>
      <c r="D52" s="167"/>
      <c r="E52" s="193">
        <v>71107</v>
      </c>
      <c r="F52" s="193">
        <v>86835</v>
      </c>
      <c r="G52" s="169">
        <f t="shared" si="10"/>
        <v>-15728</v>
      </c>
      <c r="H52" s="150">
        <f t="shared" si="14"/>
        <v>-18.100000000000001</v>
      </c>
      <c r="I52" s="171">
        <f t="shared" si="11"/>
        <v>2.35E-2</v>
      </c>
      <c r="J52" s="172">
        <f t="shared" si="12"/>
        <v>2.87E-2</v>
      </c>
      <c r="K52" s="164">
        <f t="shared" si="13"/>
        <v>-5.1999999999999998E-3</v>
      </c>
    </row>
    <row r="53" spans="1:11" s="76" customFormat="1" ht="12" customHeight="1" x14ac:dyDescent="0.2">
      <c r="A53" s="165"/>
      <c r="B53" s="165"/>
      <c r="C53" s="166" t="s">
        <v>50</v>
      </c>
      <c r="D53" s="167"/>
      <c r="E53" s="193"/>
      <c r="F53" s="193"/>
      <c r="G53" s="169">
        <f t="shared" si="10"/>
        <v>0</v>
      </c>
      <c r="H53" s="150" t="e">
        <f t="shared" si="14"/>
        <v>#DIV/0!</v>
      </c>
      <c r="I53" s="171">
        <f t="shared" si="11"/>
        <v>0</v>
      </c>
      <c r="J53" s="172">
        <f t="shared" si="12"/>
        <v>0</v>
      </c>
      <c r="K53" s="164">
        <f t="shared" si="13"/>
        <v>0</v>
      </c>
    </row>
    <row r="54" spans="1:11" s="76" customFormat="1" ht="12" customHeight="1" x14ac:dyDescent="0.2">
      <c r="A54" s="165"/>
      <c r="B54" s="165"/>
      <c r="C54" s="166" t="s">
        <v>319</v>
      </c>
      <c r="D54" s="167"/>
      <c r="E54" s="193"/>
      <c r="F54" s="193"/>
      <c r="G54" s="169">
        <f t="shared" si="10"/>
        <v>0</v>
      </c>
      <c r="H54" s="150" t="e">
        <f t="shared" si="14"/>
        <v>#DIV/0!</v>
      </c>
      <c r="I54" s="171">
        <f t="shared" si="11"/>
        <v>0</v>
      </c>
      <c r="J54" s="172">
        <f t="shared" si="12"/>
        <v>0</v>
      </c>
      <c r="K54" s="164">
        <f t="shared" si="13"/>
        <v>0</v>
      </c>
    </row>
    <row r="55" spans="1:11" s="76" customFormat="1" ht="12" customHeight="1" x14ac:dyDescent="0.2">
      <c r="A55" s="165"/>
      <c r="B55" s="165"/>
      <c r="C55" s="166" t="s">
        <v>320</v>
      </c>
      <c r="D55" s="167"/>
      <c r="E55" s="193"/>
      <c r="F55" s="193"/>
      <c r="G55" s="169">
        <f t="shared" si="10"/>
        <v>0</v>
      </c>
      <c r="H55" s="150" t="e">
        <f t="shared" si="14"/>
        <v>#DIV/0!</v>
      </c>
      <c r="I55" s="171">
        <f t="shared" si="11"/>
        <v>0</v>
      </c>
      <c r="J55" s="172">
        <f t="shared" si="12"/>
        <v>0</v>
      </c>
      <c r="K55" s="164">
        <f t="shared" si="13"/>
        <v>0</v>
      </c>
    </row>
    <row r="56" spans="1:11" s="76" customFormat="1" ht="19.5" customHeight="1" x14ac:dyDescent="0.2">
      <c r="A56" s="165"/>
      <c r="B56" s="165"/>
      <c r="C56" s="166" t="s">
        <v>322</v>
      </c>
      <c r="D56" s="167"/>
      <c r="E56" s="193">
        <v>76500</v>
      </c>
      <c r="F56" s="193">
        <v>68454</v>
      </c>
      <c r="G56" s="169">
        <f t="shared" si="10"/>
        <v>8046</v>
      </c>
      <c r="H56" s="150">
        <f t="shared" si="14"/>
        <v>11.8</v>
      </c>
      <c r="I56" s="171">
        <f t="shared" si="11"/>
        <v>2.53E-2</v>
      </c>
      <c r="J56" s="172">
        <f t="shared" si="12"/>
        <v>2.2599999999999999E-2</v>
      </c>
      <c r="K56" s="164">
        <f t="shared" si="13"/>
        <v>2.7000000000000001E-3</v>
      </c>
    </row>
    <row r="57" spans="1:11" s="76" customFormat="1" ht="12" customHeight="1" x14ac:dyDescent="0.2">
      <c r="A57" s="165"/>
      <c r="B57" s="165"/>
      <c r="C57" s="166" t="s">
        <v>52</v>
      </c>
      <c r="D57" s="167"/>
      <c r="E57" s="193">
        <v>104490</v>
      </c>
      <c r="F57" s="193">
        <v>88669</v>
      </c>
      <c r="G57" s="169">
        <f t="shared" si="10"/>
        <v>15821</v>
      </c>
      <c r="H57" s="150">
        <f t="shared" si="14"/>
        <v>17.8</v>
      </c>
      <c r="I57" s="171">
        <f t="shared" si="11"/>
        <v>3.4500000000000003E-2</v>
      </c>
      <c r="J57" s="172">
        <f t="shared" si="12"/>
        <v>2.93E-2</v>
      </c>
      <c r="K57" s="164">
        <f t="shared" si="13"/>
        <v>5.1999999999999998E-3</v>
      </c>
    </row>
    <row r="58" spans="1:11" s="76" customFormat="1" ht="12" customHeight="1" x14ac:dyDescent="0.2">
      <c r="A58" s="165"/>
      <c r="B58" s="165"/>
      <c r="C58" s="166" t="s">
        <v>53</v>
      </c>
      <c r="D58" s="167"/>
      <c r="E58" s="193"/>
      <c r="F58" s="193"/>
      <c r="G58" s="169">
        <f t="shared" si="10"/>
        <v>0</v>
      </c>
      <c r="H58" s="150" t="e">
        <f>E58/F58*100-100</f>
        <v>#DIV/0!</v>
      </c>
      <c r="I58" s="171">
        <f t="shared" si="11"/>
        <v>0</v>
      </c>
      <c r="J58" s="172">
        <f t="shared" si="12"/>
        <v>0</v>
      </c>
      <c r="K58" s="164">
        <f t="shared" si="13"/>
        <v>0</v>
      </c>
    </row>
    <row r="59" spans="1:11" s="76" customFormat="1" ht="12" customHeight="1" x14ac:dyDescent="0.2">
      <c r="A59" s="173"/>
      <c r="B59" s="173"/>
      <c r="C59" s="174" t="s">
        <v>321</v>
      </c>
      <c r="D59" s="175"/>
      <c r="E59" s="198"/>
      <c r="F59" s="198"/>
      <c r="G59" s="176">
        <f t="shared" si="10"/>
        <v>0</v>
      </c>
      <c r="H59" s="150" t="e">
        <f t="shared" si="14"/>
        <v>#DIV/0!</v>
      </c>
      <c r="I59" s="171">
        <f t="shared" si="11"/>
        <v>0</v>
      </c>
      <c r="J59" s="172">
        <f t="shared" si="12"/>
        <v>0</v>
      </c>
      <c r="K59" s="177">
        <f t="shared" si="13"/>
        <v>0</v>
      </c>
    </row>
    <row r="60" spans="1:11" s="76" customFormat="1" ht="12" customHeight="1" x14ac:dyDescent="0.2">
      <c r="A60" s="441"/>
      <c r="B60" s="441"/>
      <c r="C60" s="472" t="s">
        <v>323</v>
      </c>
      <c r="D60" s="473"/>
      <c r="E60" s="474">
        <v>101429</v>
      </c>
      <c r="F60" s="474">
        <v>90412</v>
      </c>
      <c r="G60" s="169">
        <f>SUM(E60-F60)</f>
        <v>11017</v>
      </c>
      <c r="H60" s="150">
        <f>E60/F60*100-100</f>
        <v>12.2</v>
      </c>
      <c r="I60" s="171">
        <f>E60/$E$64</f>
        <v>3.3500000000000002E-2</v>
      </c>
      <c r="J60" s="172">
        <f t="shared" si="12"/>
        <v>2.9899999999999999E-2</v>
      </c>
      <c r="K60" s="164">
        <f>SUM(I60-J60)</f>
        <v>3.5999999999999999E-3</v>
      </c>
    </row>
    <row r="61" spans="1:11" s="76" customFormat="1" ht="12" customHeight="1" x14ac:dyDescent="0.2">
      <c r="A61" s="441"/>
      <c r="B61" s="441"/>
      <c r="C61" s="442" t="s">
        <v>324</v>
      </c>
      <c r="D61" s="443"/>
      <c r="E61" s="444"/>
      <c r="F61" s="444"/>
      <c r="G61" s="169">
        <f>SUM(E61-F61)</f>
        <v>0</v>
      </c>
      <c r="H61" s="150" t="e">
        <f>E61/F61*100-100</f>
        <v>#DIV/0!</v>
      </c>
      <c r="I61" s="171">
        <f t="shared" si="11"/>
        <v>0</v>
      </c>
      <c r="J61" s="172">
        <f t="shared" si="12"/>
        <v>0</v>
      </c>
      <c r="K61" s="164">
        <f>SUM(I61-J61)</f>
        <v>0</v>
      </c>
    </row>
    <row r="62" spans="1:11" s="27" customFormat="1" x14ac:dyDescent="0.2">
      <c r="A62" s="517" t="s">
        <v>26</v>
      </c>
      <c r="B62" s="518"/>
      <c r="C62" s="518"/>
      <c r="D62" s="24"/>
      <c r="E62" s="109">
        <f>SUM(E47:E61)</f>
        <v>472974</v>
      </c>
      <c r="F62" s="109">
        <f>SUM(F47:F61)</f>
        <v>433582</v>
      </c>
      <c r="G62" s="143">
        <f t="shared" si="10"/>
        <v>39392</v>
      </c>
      <c r="H62" s="147">
        <f>E62/F62*100-100</f>
        <v>9.1</v>
      </c>
      <c r="I62" s="148">
        <f>SUM(I46:I61)</f>
        <v>0.15620000000000001</v>
      </c>
      <c r="J62" s="148">
        <f>SUM(J46:J61)</f>
        <v>0.14330000000000001</v>
      </c>
      <c r="K62" s="148">
        <f>SUM(K46:K59)</f>
        <v>9.2999999999999992E-3</v>
      </c>
    </row>
    <row r="63" spans="1:11" s="27" customFormat="1" ht="15" customHeight="1" x14ac:dyDescent="0.2">
      <c r="A63" s="34" t="s">
        <v>56</v>
      </c>
      <c r="B63" s="34"/>
      <c r="C63" s="23"/>
      <c r="D63" s="24"/>
      <c r="E63" s="109">
        <f>E62+E45</f>
        <v>1584943</v>
      </c>
      <c r="F63" s="109">
        <f>F62+F45</f>
        <v>1521304</v>
      </c>
      <c r="G63" s="143">
        <f t="shared" si="10"/>
        <v>63639</v>
      </c>
      <c r="H63" s="147">
        <f>E63/F63*100-100</f>
        <v>4.2</v>
      </c>
      <c r="I63" s="148">
        <f>SUM(I62,I45)</f>
        <v>0.52339999999999998</v>
      </c>
      <c r="J63" s="148">
        <f>SUM(J62,J45)</f>
        <v>0.503</v>
      </c>
      <c r="K63" s="148">
        <f>SUM(K62,K45)</f>
        <v>1.6799999999999999E-2</v>
      </c>
    </row>
    <row r="64" spans="1:11" s="27" customFormat="1" ht="14.25" customHeight="1" x14ac:dyDescent="0.2">
      <c r="A64" s="34" t="s">
        <v>30</v>
      </c>
      <c r="B64" s="34"/>
      <c r="C64" s="23"/>
      <c r="D64" s="24"/>
      <c r="E64" s="109">
        <f>E63+E28+E23</f>
        <v>3028537</v>
      </c>
      <c r="F64" s="109">
        <f>F63+F28+F23</f>
        <v>3024257</v>
      </c>
      <c r="G64" s="143">
        <f t="shared" si="10"/>
        <v>4280</v>
      </c>
      <c r="H64" s="147">
        <f>E64/F64*100-100</f>
        <v>0.1</v>
      </c>
      <c r="I64" s="148">
        <f>SUM(I63,I28,I23)</f>
        <v>1.0001</v>
      </c>
      <c r="J64" s="148">
        <f>SUM(J63,J28,J23)</f>
        <v>0.99990000000000001</v>
      </c>
      <c r="K64" s="148">
        <f>SUM(I64-J64)</f>
        <v>2.0000000000000001E-4</v>
      </c>
    </row>
    <row r="65" spans="3:6" s="3" customFormat="1" x14ac:dyDescent="0.2">
      <c r="C65" s="258"/>
      <c r="D65" s="258" t="str">
        <f>IF(E64&lt;&gt;Aktīvs!E71,"Aktīvs nesakrīt ar pasīvu par","")</f>
        <v/>
      </c>
      <c r="E65" s="259">
        <f>SUM(E64-Aktīvs!E71)</f>
        <v>0</v>
      </c>
      <c r="F65" s="259">
        <f>SUM(F64-Aktīvs!F71)</f>
        <v>0</v>
      </c>
    </row>
    <row r="66" spans="3:6" s="3" customFormat="1" x14ac:dyDescent="0.2"/>
    <row r="67" spans="3:6" s="3" customFormat="1" x14ac:dyDescent="0.2"/>
    <row r="68" spans="3:6" s="3" customFormat="1" x14ac:dyDescent="0.2"/>
    <row r="69" spans="3:6" s="3" customFormat="1" x14ac:dyDescent="0.2"/>
    <row r="70" spans="3:6" s="3" customFormat="1" x14ac:dyDescent="0.2"/>
    <row r="71" spans="3:6" s="3" customFormat="1" x14ac:dyDescent="0.2"/>
    <row r="72" spans="3:6" s="3" customFormat="1" x14ac:dyDescent="0.2"/>
    <row r="73" spans="3:6" s="3" customFormat="1" x14ac:dyDescent="0.2"/>
    <row r="74" spans="3:6" s="3" customFormat="1" x14ac:dyDescent="0.2"/>
    <row r="75" spans="3:6" s="3" customFormat="1" x14ac:dyDescent="0.2"/>
    <row r="76" spans="3:6" s="3" customFormat="1" x14ac:dyDescent="0.2"/>
    <row r="77" spans="3:6" s="3" customFormat="1" x14ac:dyDescent="0.2"/>
    <row r="78" spans="3:6" s="3" customFormat="1" x14ac:dyDescent="0.2"/>
    <row r="79" spans="3:6" s="3" customFormat="1" x14ac:dyDescent="0.2"/>
    <row r="80" spans="3:6"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sheetData>
  <mergeCells count="13">
    <mergeCell ref="C2:F2"/>
    <mergeCell ref="C3:F3"/>
    <mergeCell ref="I2:K2"/>
    <mergeCell ref="G3:H3"/>
    <mergeCell ref="I3:K3"/>
    <mergeCell ref="G2:H2"/>
    <mergeCell ref="C4:K4"/>
    <mergeCell ref="A62:C62"/>
    <mergeCell ref="A8:C8"/>
    <mergeCell ref="A6:C7"/>
    <mergeCell ref="D6:D7"/>
    <mergeCell ref="E6:E7"/>
    <mergeCell ref="F6:F7"/>
  </mergeCells>
  <phoneticPr fontId="0" type="noConversion"/>
  <conditionalFormatting sqref="I2:K2 E65:F65">
    <cfRule type="cellIs" dxfId="4" priority="1" stopIfTrue="1" operator="equal">
      <formula>0</formula>
    </cfRule>
  </conditionalFormatting>
  <conditionalFormatting sqref="I7:J7 E6:F7">
    <cfRule type="cellIs" dxfId="3" priority="2" stopIfTrue="1" operator="equal">
      <formula>0</formula>
    </cfRule>
  </conditionalFormatting>
  <printOptions horizontalCentered="1"/>
  <pageMargins left="0.37" right="0.19685039370078741" top="0.78" bottom="0.95" header="0.59055118110236227" footer="0.28999999999999998"/>
  <pageSetup paperSize="9" fitToWidth="3" fitToHeight="3" orientation="landscape" verticalDpi="300" r:id="rId1"/>
  <headerFooter alignWithMargins="0">
    <oddHeader xml:space="preserve">&amp;R
</oddHeader>
    <oddFooter>&amp;LIzpildīja__________________
                        &amp;8/Paraksts/&amp;CPārbaudīja________________
             &amp;8 /Paraksts/&amp;R&amp;D/&amp;T/&amp;P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U67"/>
  <sheetViews>
    <sheetView zoomScale="90" zoomScaleNormal="90" zoomScaleSheetLayoutView="75" workbookViewId="0">
      <pane xSplit="12" ySplit="2" topLeftCell="P3" activePane="bottomRight" state="frozenSplit"/>
      <selection activeCell="A15" sqref="A15:B15"/>
      <selection pane="topRight" activeCell="A15" sqref="A15:B15"/>
      <selection pane="bottomLeft" activeCell="A15" sqref="A15:B15"/>
      <selection pane="bottomRight"/>
    </sheetView>
  </sheetViews>
  <sheetFormatPr defaultRowHeight="12.75" x14ac:dyDescent="0.2"/>
  <cols>
    <col min="1" max="1" width="41.1640625" customWidth="1"/>
    <col min="2" max="4" width="11.5" customWidth="1"/>
    <col min="5" max="5" width="15" customWidth="1"/>
    <col min="7" max="7" width="9" customWidth="1"/>
    <col min="8" max="8" width="8.83203125" customWidth="1"/>
    <col min="9" max="9" width="8.5" customWidth="1"/>
    <col min="10" max="10" width="13.6640625" customWidth="1"/>
    <col min="11" max="11" width="14" customWidth="1"/>
    <col min="12" max="12" width="12.1640625" customWidth="1"/>
    <col min="13" max="13" width="10.6640625" customWidth="1"/>
    <col min="14" max="15" width="14" customWidth="1"/>
  </cols>
  <sheetData>
    <row r="1" spans="1:17" s="601" customFormat="1" ht="12" thickBot="1" x14ac:dyDescent="0.25"/>
    <row r="2" spans="1:17" s="154" customFormat="1" ht="15.75" x14ac:dyDescent="0.25">
      <c r="A2" s="514" t="str">
        <f>Inform.ievad.!C3</f>
        <v>SIA"Daugavpils autobusu parks"</v>
      </c>
      <c r="B2" s="479"/>
      <c r="C2" s="479"/>
      <c r="D2" s="479"/>
      <c r="E2" s="479"/>
      <c r="F2" s="485" t="str">
        <f>Inform.ievad.!C5</f>
        <v>2018.</v>
      </c>
      <c r="G2" s="486"/>
      <c r="H2" s="486"/>
      <c r="I2" s="524" t="str">
        <f>Inform.ievad.!C7</f>
        <v>Finanšu analīze</v>
      </c>
      <c r="J2" s="524"/>
      <c r="K2" s="525"/>
      <c r="L2" s="393"/>
    </row>
    <row r="3" spans="1:17" s="154" customFormat="1" ht="12" customHeight="1" x14ac:dyDescent="0.25">
      <c r="A3" s="480" t="s">
        <v>283</v>
      </c>
      <c r="B3" s="481"/>
      <c r="C3" s="481"/>
      <c r="D3" s="481"/>
      <c r="E3" s="481"/>
      <c r="F3" s="526" t="s">
        <v>171</v>
      </c>
      <c r="G3" s="526"/>
      <c r="H3" s="526"/>
      <c r="I3" s="526" t="s">
        <v>284</v>
      </c>
      <c r="J3" s="526"/>
      <c r="K3" s="527"/>
    </row>
    <row r="4" spans="1:17" s="154" customFormat="1" ht="15" customHeight="1" thickBot="1" x14ac:dyDescent="0.3">
      <c r="A4" s="576" t="s">
        <v>268</v>
      </c>
      <c r="B4" s="577"/>
      <c r="C4" s="577"/>
      <c r="D4" s="577"/>
      <c r="E4" s="577"/>
      <c r="F4" s="577"/>
      <c r="G4" s="577"/>
      <c r="H4" s="577"/>
      <c r="I4" s="577"/>
      <c r="J4" s="577"/>
      <c r="K4" s="578"/>
    </row>
    <row r="5" spans="1:17" s="240" customFormat="1" ht="21" customHeight="1" thickBot="1" x14ac:dyDescent="0.3">
      <c r="A5" s="321"/>
      <c r="B5" s="322"/>
      <c r="C5" s="243"/>
      <c r="D5" s="243"/>
      <c r="E5" s="239"/>
      <c r="F5" s="239"/>
      <c r="G5" s="239"/>
      <c r="H5" s="239"/>
      <c r="I5" s="239"/>
      <c r="J5" s="239"/>
      <c r="K5" s="239"/>
      <c r="N5" s="218"/>
      <c r="O5" s="154"/>
      <c r="P5" s="154"/>
    </row>
    <row r="6" spans="1:17" ht="30" customHeight="1" thickBot="1" x14ac:dyDescent="0.3">
      <c r="A6" s="231" t="s">
        <v>59</v>
      </c>
      <c r="B6" s="232" t="str">
        <f>Aktīvs!E6</f>
        <v>uz 30.09.2018.</v>
      </c>
      <c r="C6" s="232" t="str">
        <f>Aktīvs!F6</f>
        <v>uz 30.09.2017.</v>
      </c>
      <c r="D6" s="233" t="s">
        <v>153</v>
      </c>
      <c r="E6" s="261" t="s">
        <v>200</v>
      </c>
      <c r="F6" s="574" t="s">
        <v>100</v>
      </c>
      <c r="G6" s="574"/>
      <c r="H6" s="574"/>
      <c r="I6" s="574"/>
      <c r="J6" s="574"/>
      <c r="K6" s="575"/>
      <c r="N6" s="218"/>
      <c r="O6" s="154"/>
      <c r="P6" s="154"/>
      <c r="Q6" s="31"/>
    </row>
    <row r="7" spans="1:17" ht="16.5" customHeight="1" x14ac:dyDescent="0.25">
      <c r="A7" s="565" t="s">
        <v>60</v>
      </c>
      <c r="B7" s="566"/>
      <c r="C7" s="566"/>
      <c r="D7" s="566"/>
      <c r="E7" s="567"/>
      <c r="F7" s="570"/>
      <c r="G7" s="570"/>
      <c r="H7" s="570"/>
      <c r="I7" s="570"/>
      <c r="J7" s="570"/>
      <c r="K7" s="571"/>
      <c r="N7" s="218"/>
      <c r="O7" s="154"/>
      <c r="P7" s="154"/>
      <c r="Q7" s="45"/>
    </row>
    <row r="8" spans="1:17" s="5" customFormat="1" ht="27" customHeight="1" x14ac:dyDescent="0.25">
      <c r="A8" s="269" t="s">
        <v>201</v>
      </c>
      <c r="B8" s="58">
        <f>SUM(Aktīvs!E70/Pasīvs!E62)</f>
        <v>1.79</v>
      </c>
      <c r="C8" s="58">
        <f>SUM(Aktīvs!F70/Pasīvs!F62)</f>
        <v>2.2400000000000002</v>
      </c>
      <c r="D8" s="58">
        <f>SUM(B8-C8)</f>
        <v>-0.45</v>
      </c>
      <c r="E8" s="262" t="s">
        <v>203</v>
      </c>
      <c r="F8" s="551"/>
      <c r="G8" s="552"/>
      <c r="H8" s="552"/>
      <c r="I8" s="552"/>
      <c r="J8" s="552"/>
      <c r="K8" s="553"/>
      <c r="O8" s="154"/>
      <c r="P8" s="154"/>
      <c r="Q8" s="30"/>
    </row>
    <row r="9" spans="1:17" s="288" customFormat="1" ht="18.75" customHeight="1" x14ac:dyDescent="0.25">
      <c r="A9" s="270" t="s">
        <v>202</v>
      </c>
      <c r="B9" s="286">
        <f>SUM(Aktīvs!E70-Aktīvs!E49)/Pasīvs!E62</f>
        <v>1.53</v>
      </c>
      <c r="C9" s="286">
        <f>SUM(Aktīvs!F70-Aktīvs!F49)/Pasīvs!F62</f>
        <v>1.98</v>
      </c>
      <c r="D9" s="286">
        <f>SUM(B9-C9)</f>
        <v>-0.45</v>
      </c>
      <c r="E9" s="292" t="s">
        <v>204</v>
      </c>
      <c r="F9" s="554"/>
      <c r="G9" s="555"/>
      <c r="H9" s="555"/>
      <c r="I9" s="555"/>
      <c r="J9" s="555"/>
      <c r="K9" s="556"/>
      <c r="N9" s="218"/>
      <c r="O9" s="154"/>
      <c r="P9" s="154"/>
    </row>
    <row r="10" spans="1:17" s="288" customFormat="1" ht="21.75" customHeight="1" thickBot="1" x14ac:dyDescent="0.3">
      <c r="A10" s="424" t="s">
        <v>246</v>
      </c>
      <c r="B10" s="290">
        <f>SUM(Aktīvs!E69+Aktīvs!E67)/Pasīvs!E62</f>
        <v>1.1000000000000001</v>
      </c>
      <c r="C10" s="290">
        <f>SUM(Aktīvs!F69+Aktīvs!F67)/Pasīvs!F62</f>
        <v>1.76</v>
      </c>
      <c r="D10" s="290">
        <f>SUM(B10-C10)</f>
        <v>-0.66</v>
      </c>
      <c r="E10" s="293" t="s">
        <v>205</v>
      </c>
      <c r="F10" s="560"/>
      <c r="G10" s="561"/>
      <c r="H10" s="561"/>
      <c r="I10" s="561"/>
      <c r="J10" s="561"/>
      <c r="K10" s="562"/>
      <c r="N10" s="218"/>
      <c r="O10" s="154"/>
      <c r="P10" s="154"/>
    </row>
    <row r="11" spans="1:17" ht="23.25" customHeight="1" thickBot="1" x14ac:dyDescent="0.3">
      <c r="A11" s="219"/>
      <c r="B11" s="220"/>
      <c r="C11" s="220"/>
      <c r="D11" s="220"/>
      <c r="E11" s="221"/>
      <c r="F11" s="298"/>
      <c r="G11" s="298"/>
      <c r="H11" s="298"/>
      <c r="I11" s="298"/>
      <c r="J11" s="298"/>
      <c r="K11" s="298"/>
      <c r="N11" s="218"/>
      <c r="O11" s="154"/>
      <c r="P11" s="154"/>
    </row>
    <row r="12" spans="1:17" ht="18.75" customHeight="1" x14ac:dyDescent="0.25">
      <c r="A12" s="565" t="s">
        <v>215</v>
      </c>
      <c r="B12" s="566"/>
      <c r="C12" s="566"/>
      <c r="D12" s="567"/>
      <c r="E12" s="228"/>
      <c r="F12" s="531"/>
      <c r="G12" s="531"/>
      <c r="H12" s="531"/>
      <c r="I12" s="531"/>
      <c r="J12" s="531"/>
      <c r="K12" s="532"/>
      <c r="O12" s="154"/>
      <c r="P12" s="154"/>
    </row>
    <row r="13" spans="1:17" s="288" customFormat="1" ht="23.25" customHeight="1" x14ac:dyDescent="0.25">
      <c r="A13" s="285" t="s">
        <v>216</v>
      </c>
      <c r="B13" s="286">
        <f>Pasīvs!E63/Pasīvs!E64</f>
        <v>0.52</v>
      </c>
      <c r="C13" s="286">
        <f>SUM(Pasīvs!F63/Pasīvs!F64)</f>
        <v>0.5</v>
      </c>
      <c r="D13" s="286">
        <f>SUM(B13-C13)</f>
        <v>0.02</v>
      </c>
      <c r="E13" s="287">
        <v>0.5</v>
      </c>
      <c r="F13" s="563"/>
      <c r="G13" s="563"/>
      <c r="H13" s="563"/>
      <c r="I13" s="563"/>
      <c r="J13" s="563"/>
      <c r="K13" s="564"/>
      <c r="O13" s="154"/>
      <c r="P13" s="154"/>
    </row>
    <row r="14" spans="1:17" s="288" customFormat="1" ht="33" customHeight="1" x14ac:dyDescent="0.25">
      <c r="A14" s="285" t="s">
        <v>218</v>
      </c>
      <c r="B14" s="286">
        <f>SUM(Pasīvs!E63/Pasīvs!E23)</f>
        <v>1.1000000000000001</v>
      </c>
      <c r="C14" s="286">
        <f>SUM(Pasīvs!F63/Pasīvs!F23)</f>
        <v>1.01</v>
      </c>
      <c r="D14" s="286">
        <f>SUM(B14-C14)</f>
        <v>0.09</v>
      </c>
      <c r="E14" s="287" t="s">
        <v>87</v>
      </c>
      <c r="F14" s="563"/>
      <c r="G14" s="563"/>
      <c r="H14" s="563"/>
      <c r="I14" s="563"/>
      <c r="J14" s="563"/>
      <c r="K14" s="564"/>
      <c r="O14" s="154"/>
      <c r="P14" s="154"/>
    </row>
    <row r="15" spans="1:17" s="288" customFormat="1" ht="42.75" customHeight="1" thickBot="1" x14ac:dyDescent="0.3">
      <c r="A15" s="289" t="s">
        <v>217</v>
      </c>
      <c r="B15" s="290">
        <f>SUM(PZA!E20+PZA!E19)/PZA!E19</f>
        <v>-11.89</v>
      </c>
      <c r="C15" s="290">
        <f>SUM(PZA!F20+PZA!F19)/PZA!F19</f>
        <v>15.5</v>
      </c>
      <c r="D15" s="290">
        <f>SUM(B15-C15)</f>
        <v>-27.39</v>
      </c>
      <c r="E15" s="291">
        <v>5</v>
      </c>
      <c r="F15" s="572"/>
      <c r="G15" s="572"/>
      <c r="H15" s="572"/>
      <c r="I15" s="572"/>
      <c r="J15" s="572"/>
      <c r="K15" s="573"/>
      <c r="O15" s="154"/>
      <c r="P15" s="154"/>
    </row>
    <row r="16" spans="1:17" ht="23.25" customHeight="1" thickBot="1" x14ac:dyDescent="0.25">
      <c r="A16" s="27"/>
      <c r="B16" s="223"/>
      <c r="C16" s="29"/>
      <c r="D16" s="29"/>
      <c r="E16" s="29"/>
      <c r="F16" s="298"/>
      <c r="G16" s="298"/>
      <c r="H16" s="298"/>
      <c r="I16" s="298"/>
      <c r="J16" s="298"/>
      <c r="K16" s="298"/>
    </row>
    <row r="17" spans="1:255" ht="24" customHeight="1" x14ac:dyDescent="0.2">
      <c r="A17" s="376" t="s">
        <v>62</v>
      </c>
      <c r="B17" s="228"/>
      <c r="C17" s="228"/>
      <c r="D17" s="228"/>
      <c r="E17" s="228"/>
      <c r="F17" s="531" t="s">
        <v>206</v>
      </c>
      <c r="G17" s="531"/>
      <c r="H17" s="531"/>
      <c r="I17" s="531"/>
      <c r="J17" s="531"/>
      <c r="K17" s="532"/>
    </row>
    <row r="18" spans="1:255" s="5" customFormat="1" ht="33" customHeight="1" x14ac:dyDescent="0.2">
      <c r="A18" s="270" t="s">
        <v>113</v>
      </c>
      <c r="B18" s="71">
        <f>SUM(Pasīvs!E62-Aktīvs!E70)</f>
        <v>-372633</v>
      </c>
      <c r="C18" s="71">
        <f>SUM(Pasīvs!F62-Aktīvs!F70)</f>
        <v>-539576</v>
      </c>
      <c r="D18" s="71">
        <f>SUM(B18-C18)</f>
        <v>166943</v>
      </c>
      <c r="E18" s="263" t="s">
        <v>88</v>
      </c>
      <c r="F18" s="563"/>
      <c r="G18" s="563"/>
      <c r="H18" s="563"/>
      <c r="I18" s="563"/>
      <c r="J18" s="563"/>
      <c r="K18" s="564"/>
    </row>
    <row r="19" spans="1:255" s="5" customFormat="1" ht="30" customHeight="1" x14ac:dyDescent="0.2">
      <c r="A19" s="270" t="s">
        <v>114</v>
      </c>
      <c r="B19" s="71">
        <f>SUM(Pasīvs!E23-Aktīvs!E40)</f>
        <v>-739336</v>
      </c>
      <c r="C19" s="71">
        <f>SUM(Pasīvs!F23-Aktīvs!F40)</f>
        <v>-548146</v>
      </c>
      <c r="D19" s="71">
        <f>SUM(B19-C19)</f>
        <v>-191190</v>
      </c>
      <c r="E19" s="263" t="s">
        <v>88</v>
      </c>
      <c r="F19" s="551"/>
      <c r="G19" s="552"/>
      <c r="H19" s="552"/>
      <c r="I19" s="552"/>
      <c r="J19" s="552"/>
      <c r="K19" s="553"/>
    </row>
    <row r="20" spans="1:255" s="5" customFormat="1" ht="43.5" customHeight="1" thickBot="1" x14ac:dyDescent="0.25">
      <c r="A20" s="271" t="s">
        <v>263</v>
      </c>
      <c r="B20" s="222">
        <f>SUM((Pasīvs!E23+Pasīvs!E45)-Aktīvs!E40)</f>
        <v>372633</v>
      </c>
      <c r="C20" s="222">
        <f>SUM((Pasīvs!F23+Pasīvs!F45)-Aktīvs!F40)</f>
        <v>539576</v>
      </c>
      <c r="D20" s="222">
        <f>SUM(B20-C20)</f>
        <v>-166943</v>
      </c>
      <c r="E20" s="264" t="s">
        <v>88</v>
      </c>
      <c r="F20" s="560"/>
      <c r="G20" s="561"/>
      <c r="H20" s="561"/>
      <c r="I20" s="561"/>
      <c r="J20" s="561"/>
      <c r="K20" s="562"/>
    </row>
    <row r="21" spans="1:255" ht="18" customHeight="1" thickBot="1" x14ac:dyDescent="0.25">
      <c r="A21" s="224"/>
      <c r="B21" s="220"/>
      <c r="C21" s="220"/>
      <c r="D21" s="220"/>
      <c r="E21" s="225"/>
      <c r="F21" s="298"/>
      <c r="G21" s="298"/>
      <c r="H21" s="298"/>
      <c r="I21" s="298"/>
      <c r="J21" s="298"/>
      <c r="K21" s="298"/>
    </row>
    <row r="22" spans="1:255" ht="21" customHeight="1" x14ac:dyDescent="0.2">
      <c r="A22" s="227" t="s">
        <v>207</v>
      </c>
      <c r="B22" s="228"/>
      <c r="C22" s="228"/>
      <c r="D22" s="228"/>
      <c r="E22" s="228"/>
      <c r="F22" s="531"/>
      <c r="G22" s="531"/>
      <c r="H22" s="531"/>
      <c r="I22" s="531"/>
      <c r="J22" s="531"/>
      <c r="K22" s="532"/>
    </row>
    <row r="23" spans="1:255" s="5" customFormat="1" ht="22.5" customHeight="1" x14ac:dyDescent="0.2">
      <c r="A23" s="272" t="s">
        <v>210</v>
      </c>
      <c r="B23" s="51">
        <f>PZA!E8/Aktīvs!E71</f>
        <v>0.5</v>
      </c>
      <c r="C23" s="51">
        <f>PZA!F8/Aktīvs!F71</f>
        <v>0.5</v>
      </c>
      <c r="D23" s="52">
        <f t="shared" ref="D23:D37" si="0">SUM(B23-C23)</f>
        <v>0</v>
      </c>
      <c r="E23" s="265" t="s">
        <v>211</v>
      </c>
      <c r="F23" s="551"/>
      <c r="G23" s="552"/>
      <c r="H23" s="552"/>
      <c r="I23" s="552"/>
      <c r="J23" s="552"/>
      <c r="K23" s="553"/>
    </row>
    <row r="24" spans="1:255" s="5" customFormat="1" ht="23.25" customHeight="1" x14ac:dyDescent="0.2">
      <c r="A24" s="270" t="s">
        <v>105</v>
      </c>
      <c r="B24" s="57">
        <f>SUM(PZA!E8/Aktīvs!E40)</f>
        <v>0.69</v>
      </c>
      <c r="C24" s="57">
        <f>SUM(PZA!F8/Aktīvs!F40)</f>
        <v>0.73</v>
      </c>
      <c r="D24" s="58">
        <f>SUM(B24-C24)</f>
        <v>-0.04</v>
      </c>
      <c r="E24" s="284" t="s">
        <v>209</v>
      </c>
      <c r="F24" s="563"/>
      <c r="G24" s="563"/>
      <c r="H24" s="563"/>
      <c r="I24" s="563"/>
      <c r="J24" s="563"/>
      <c r="K24" s="564"/>
    </row>
    <row r="25" spans="1:255" s="5" customFormat="1" ht="16.5" customHeight="1" x14ac:dyDescent="0.2">
      <c r="A25" s="273" t="s">
        <v>212</v>
      </c>
      <c r="B25" s="51">
        <f>SUM(PZA!E9/Analīze!B27)</f>
        <v>27.25</v>
      </c>
      <c r="C25" s="51">
        <f>SUM(PZA!F9/Analīze!C27)</f>
        <v>48.52</v>
      </c>
      <c r="D25" s="52">
        <f t="shared" si="0"/>
        <v>-21.27</v>
      </c>
      <c r="E25" s="265">
        <v>7.3</v>
      </c>
      <c r="F25" s="551"/>
      <c r="G25" s="552"/>
      <c r="H25" s="552"/>
      <c r="I25" s="552"/>
      <c r="J25" s="552"/>
      <c r="K25" s="553"/>
    </row>
    <row r="26" spans="1:255" s="5" customFormat="1" x14ac:dyDescent="0.2">
      <c r="A26" s="274" t="s">
        <v>90</v>
      </c>
      <c r="B26" s="311">
        <f>365/B25</f>
        <v>13.39</v>
      </c>
      <c r="C26" s="311">
        <f>365/C25</f>
        <v>7.52</v>
      </c>
      <c r="D26" s="301">
        <f t="shared" si="0"/>
        <v>5.87</v>
      </c>
      <c r="E26" s="295" t="s">
        <v>85</v>
      </c>
      <c r="F26" s="554"/>
      <c r="G26" s="555"/>
      <c r="H26" s="555"/>
      <c r="I26" s="555"/>
      <c r="J26" s="555"/>
      <c r="K26" s="556"/>
    </row>
    <row r="27" spans="1:255" s="63" customFormat="1" ht="16.5" customHeight="1" x14ac:dyDescent="0.2">
      <c r="A27" s="275" t="s">
        <v>92</v>
      </c>
      <c r="B27" s="61">
        <f>SUM(Aktīvs!E49+Aktīvs!F49)/2</f>
        <v>117851</v>
      </c>
      <c r="C27" s="61">
        <f>SUM(Aktīvs!F49+Aktīvs!G49)/2</f>
        <v>61069</v>
      </c>
      <c r="D27" s="62">
        <f t="shared" si="0"/>
        <v>56782</v>
      </c>
      <c r="E27" s="267" t="s">
        <v>88</v>
      </c>
      <c r="F27" s="557"/>
      <c r="G27" s="558"/>
      <c r="H27" s="558"/>
      <c r="I27" s="558"/>
      <c r="J27" s="558"/>
      <c r="K27" s="559"/>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row>
    <row r="28" spans="1:255" s="5" customFormat="1" ht="31.5" customHeight="1" x14ac:dyDescent="0.2">
      <c r="A28" s="276" t="s">
        <v>213</v>
      </c>
      <c r="B28" s="51">
        <f>SUM(PZA!E8/Analīze!B30)</f>
        <v>13.64</v>
      </c>
      <c r="C28" s="51">
        <f>SUM(PZA!F8/Analīze!C30)</f>
        <v>18.920000000000002</v>
      </c>
      <c r="D28" s="52">
        <f t="shared" si="0"/>
        <v>-5.28</v>
      </c>
      <c r="E28" s="265">
        <v>18.25</v>
      </c>
      <c r="F28" s="551"/>
      <c r="G28" s="552"/>
      <c r="H28" s="552"/>
      <c r="I28" s="552"/>
      <c r="J28" s="552"/>
      <c r="K28" s="553"/>
    </row>
    <row r="29" spans="1:255" s="5" customFormat="1" ht="30.75" customHeight="1" x14ac:dyDescent="0.2">
      <c r="A29" s="308" t="s">
        <v>241</v>
      </c>
      <c r="B29" s="300">
        <f>((Aktīvs!E53+Aktīvs!E55+Aktīvs!E56)*365)/PZA!E8</f>
        <v>38</v>
      </c>
      <c r="C29" s="300">
        <f>((Aktīvs!F53+Aktīvs!F55+Aktīvs!F56)*365)/PZA!F8</f>
        <v>15</v>
      </c>
      <c r="D29" s="301">
        <f t="shared" si="0"/>
        <v>23</v>
      </c>
      <c r="E29" s="302" t="s">
        <v>242</v>
      </c>
      <c r="F29" s="554"/>
      <c r="G29" s="555"/>
      <c r="H29" s="555"/>
      <c r="I29" s="555"/>
      <c r="J29" s="555"/>
      <c r="K29" s="556"/>
    </row>
    <row r="30" spans="1:255" s="5" customFormat="1" ht="17.25" customHeight="1" x14ac:dyDescent="0.2">
      <c r="A30" s="277" t="s">
        <v>91</v>
      </c>
      <c r="B30" s="61">
        <f>SUM(Aktīvs!E61-Aktīvs!E59+Aktīvs!F61-Aktīvs!F59)*0.5</f>
        <v>111061</v>
      </c>
      <c r="C30" s="61">
        <f>SUM(Aktīvs!F61-Aktīvs!F59+Aktīvs!G61-Aktīvs!G59)*0.5</f>
        <v>79675</v>
      </c>
      <c r="D30" s="62">
        <f t="shared" si="0"/>
        <v>31386</v>
      </c>
      <c r="E30" s="268" t="s">
        <v>88</v>
      </c>
      <c r="F30" s="557"/>
      <c r="G30" s="558"/>
      <c r="H30" s="558"/>
      <c r="I30" s="558"/>
      <c r="J30" s="558"/>
      <c r="K30" s="559"/>
    </row>
    <row r="31" spans="1:255" s="64" customFormat="1" ht="18" customHeight="1" x14ac:dyDescent="0.2">
      <c r="A31" s="278" t="s">
        <v>245</v>
      </c>
      <c r="B31" s="309">
        <f>SUM(PZA!E9/Analīze!B33)</f>
        <v>7.09</v>
      </c>
      <c r="C31" s="309">
        <f>SUM(PZA!F9/Analīze!C33)</f>
        <v>12.53</v>
      </c>
      <c r="D31" s="310">
        <f t="shared" si="0"/>
        <v>-5.44</v>
      </c>
      <c r="E31" s="568" t="s">
        <v>214</v>
      </c>
      <c r="F31" s="551"/>
      <c r="G31" s="552"/>
      <c r="H31" s="552"/>
      <c r="I31" s="552"/>
      <c r="J31" s="552"/>
      <c r="K31" s="553"/>
    </row>
    <row r="32" spans="1:255" s="64" customFormat="1" x14ac:dyDescent="0.2">
      <c r="A32" s="279" t="s">
        <v>208</v>
      </c>
      <c r="B32" s="65">
        <f>365/B31</f>
        <v>51</v>
      </c>
      <c r="C32" s="65">
        <f>365/C31</f>
        <v>29</v>
      </c>
      <c r="D32" s="66">
        <f t="shared" si="0"/>
        <v>22</v>
      </c>
      <c r="E32" s="569"/>
      <c r="F32" s="554"/>
      <c r="G32" s="555"/>
      <c r="H32" s="555"/>
      <c r="I32" s="555"/>
      <c r="J32" s="555"/>
      <c r="K32" s="556"/>
    </row>
    <row r="33" spans="1:11" s="64" customFormat="1" ht="16.5" customHeight="1" thickBot="1" x14ac:dyDescent="0.25">
      <c r="A33" s="277" t="s">
        <v>96</v>
      </c>
      <c r="B33" s="61">
        <f>SUM(Pasīvs!E62+Pasīvs!F62)/2</f>
        <v>453278</v>
      </c>
      <c r="C33" s="61">
        <f>SUM(Pasīvs!F62+Pasīvs!G62)/2</f>
        <v>236487</v>
      </c>
      <c r="D33" s="62">
        <f t="shared" si="0"/>
        <v>216791</v>
      </c>
      <c r="E33" s="268" t="s">
        <v>88</v>
      </c>
      <c r="F33" s="557"/>
      <c r="G33" s="558"/>
      <c r="H33" s="558"/>
      <c r="I33" s="558"/>
      <c r="J33" s="558"/>
      <c r="K33" s="559"/>
    </row>
    <row r="34" spans="1:11" s="60" customFormat="1" ht="17.25" hidden="1" customHeight="1" x14ac:dyDescent="0.2">
      <c r="A34" s="229" t="s">
        <v>106</v>
      </c>
      <c r="B34" s="57" t="e">
        <f>SUM(PZA!E8/(Aktīvs!E44+Aktīvs!E46))</f>
        <v>#DIV/0!</v>
      </c>
      <c r="C34" s="57" t="e">
        <f>SUM(PZA!F8/(Aktīvs!F44+Aktīvs!F46))</f>
        <v>#DIV/0!</v>
      </c>
      <c r="D34" s="58" t="e">
        <f t="shared" si="0"/>
        <v>#DIV/0!</v>
      </c>
      <c r="E34" s="59"/>
      <c r="F34" s="563"/>
      <c r="G34" s="563"/>
      <c r="H34" s="563"/>
      <c r="I34" s="563"/>
      <c r="J34" s="563"/>
      <c r="K34" s="564"/>
    </row>
    <row r="35" spans="1:11" s="60" customFormat="1" ht="17.25" hidden="1" customHeight="1" x14ac:dyDescent="0.2">
      <c r="A35" s="229" t="s">
        <v>107</v>
      </c>
      <c r="B35" s="57" t="e">
        <f>SUM(PZA!E8/Aktīvs!E45)</f>
        <v>#DIV/0!</v>
      </c>
      <c r="C35" s="57" t="e">
        <f>SUM(PZA!F8/Aktīvs!F45)</f>
        <v>#DIV/0!</v>
      </c>
      <c r="D35" s="58" t="e">
        <f t="shared" si="0"/>
        <v>#DIV/0!</v>
      </c>
      <c r="E35" s="59"/>
      <c r="F35" s="563"/>
      <c r="G35" s="563"/>
      <c r="H35" s="563"/>
      <c r="I35" s="563"/>
      <c r="J35" s="563"/>
      <c r="K35" s="564"/>
    </row>
    <row r="36" spans="1:11" s="60" customFormat="1" ht="30" hidden="1" customHeight="1" x14ac:dyDescent="0.2">
      <c r="A36" s="230" t="s">
        <v>108</v>
      </c>
      <c r="B36" s="108">
        <f>SUM(Aktīvs!E53:E56)/Analīze!B37</f>
        <v>38</v>
      </c>
      <c r="C36" s="108">
        <f>SUM(Aktīvs!F53:F56)/Analīze!C37</f>
        <v>15</v>
      </c>
      <c r="D36" s="108">
        <f t="shared" si="0"/>
        <v>23</v>
      </c>
      <c r="E36" s="54"/>
      <c r="F36" s="551"/>
      <c r="G36" s="552"/>
      <c r="H36" s="552"/>
      <c r="I36" s="552"/>
      <c r="J36" s="552"/>
      <c r="K36" s="553"/>
    </row>
    <row r="37" spans="1:11" s="60" customFormat="1" ht="15.75" hidden="1" customHeight="1" thickBot="1" x14ac:dyDescent="0.25">
      <c r="A37" s="44" t="s">
        <v>98</v>
      </c>
      <c r="B37" s="67">
        <f>PZA!E8/365</f>
        <v>4150</v>
      </c>
      <c r="C37" s="67">
        <f>PZA!F8/365</f>
        <v>4130</v>
      </c>
      <c r="D37" s="67">
        <f t="shared" si="0"/>
        <v>20</v>
      </c>
      <c r="E37" s="68"/>
      <c r="F37" s="560"/>
      <c r="G37" s="561"/>
      <c r="H37" s="561"/>
      <c r="I37" s="561"/>
      <c r="J37" s="561"/>
      <c r="K37" s="562"/>
    </row>
    <row r="38" spans="1:11" ht="21.75" customHeight="1" thickBot="1" x14ac:dyDescent="0.25">
      <c r="A38" s="251"/>
      <c r="B38" s="252"/>
      <c r="C38" s="253"/>
      <c r="D38" s="253"/>
      <c r="E38" s="253"/>
      <c r="F38" s="299"/>
      <c r="G38" s="299"/>
      <c r="H38" s="299"/>
      <c r="I38" s="299"/>
      <c r="J38" s="299"/>
      <c r="K38" s="299"/>
    </row>
    <row r="39" spans="1:11" ht="19.5" customHeight="1" x14ac:dyDescent="0.2">
      <c r="A39" s="565" t="s">
        <v>219</v>
      </c>
      <c r="B39" s="566"/>
      <c r="C39" s="566"/>
      <c r="D39" s="566"/>
      <c r="E39" s="567"/>
      <c r="F39" s="531"/>
      <c r="G39" s="531"/>
      <c r="H39" s="531"/>
      <c r="I39" s="531"/>
      <c r="J39" s="531"/>
      <c r="K39" s="532"/>
    </row>
    <row r="40" spans="1:11" s="5" customFormat="1" ht="17.25" customHeight="1" x14ac:dyDescent="0.2">
      <c r="A40" s="272" t="s">
        <v>220</v>
      </c>
      <c r="B40" s="51"/>
      <c r="C40" s="54"/>
      <c r="D40" s="52"/>
      <c r="E40" s="266"/>
      <c r="F40" s="545"/>
      <c r="G40" s="546"/>
      <c r="H40" s="546"/>
      <c r="I40" s="546"/>
      <c r="J40" s="546"/>
      <c r="K40" s="547"/>
    </row>
    <row r="41" spans="1:11" s="5" customFormat="1" ht="17.25" customHeight="1" x14ac:dyDescent="0.2">
      <c r="A41" s="280" t="s">
        <v>222</v>
      </c>
      <c r="B41" s="234">
        <f>PZA!E10/PZA!E8*100</f>
        <v>-112.07</v>
      </c>
      <c r="C41" s="234">
        <f>PZA!F10/PZA!F8*100</f>
        <v>-96.59</v>
      </c>
      <c r="D41" s="55">
        <f>SUM(B41-C41)</f>
        <v>-15.48</v>
      </c>
      <c r="E41" s="294" t="s">
        <v>221</v>
      </c>
      <c r="F41" s="548"/>
      <c r="G41" s="549"/>
      <c r="H41" s="549"/>
      <c r="I41" s="549"/>
      <c r="J41" s="549"/>
      <c r="K41" s="550"/>
    </row>
    <row r="42" spans="1:11" s="5" customFormat="1" ht="18" customHeight="1" x14ac:dyDescent="0.2">
      <c r="A42" s="297" t="s">
        <v>224</v>
      </c>
      <c r="B42" s="234">
        <f>PZA!E26/PZA!E8*100</f>
        <v>-7.77</v>
      </c>
      <c r="C42" s="234">
        <f>PZA!F26/PZA!F8*100</f>
        <v>11.58</v>
      </c>
      <c r="D42" s="55">
        <f>SUM(B42-C42)</f>
        <v>-19.350000000000001</v>
      </c>
      <c r="E42" s="294" t="s">
        <v>223</v>
      </c>
      <c r="F42" s="528"/>
      <c r="G42" s="529"/>
      <c r="H42" s="529"/>
      <c r="I42" s="529"/>
      <c r="J42" s="529"/>
      <c r="K42" s="530"/>
    </row>
    <row r="43" spans="1:11" s="5" customFormat="1" ht="18" customHeight="1" x14ac:dyDescent="0.2">
      <c r="A43" s="272" t="s">
        <v>225</v>
      </c>
      <c r="B43" s="51">
        <f>SUM(PZA!E19:E20)/Analīze!B44*100</f>
        <v>-3.59</v>
      </c>
      <c r="C43" s="51">
        <f>SUM(PZA!F19:F20)/Analīze!C44*100</f>
        <v>12.34</v>
      </c>
      <c r="D43" s="52">
        <f>SUM(B43-C43)</f>
        <v>-15.93</v>
      </c>
      <c r="E43" s="266" t="s">
        <v>226</v>
      </c>
      <c r="F43" s="551"/>
      <c r="G43" s="552"/>
      <c r="H43" s="552"/>
      <c r="I43" s="552"/>
      <c r="J43" s="552"/>
      <c r="K43" s="553"/>
    </row>
    <row r="44" spans="1:11" s="5" customFormat="1" ht="15" customHeight="1" x14ac:dyDescent="0.2">
      <c r="A44" s="277" t="s">
        <v>112</v>
      </c>
      <c r="B44" s="69">
        <f>SUM(Aktīvs!E71:F71)/2</f>
        <v>3026397</v>
      </c>
      <c r="C44" s="69">
        <f>SUM(Aktīvs!F71:F71)/2</f>
        <v>1512129</v>
      </c>
      <c r="D44" s="69">
        <f>SUM(B44-C44)</f>
        <v>1514268</v>
      </c>
      <c r="E44" s="294"/>
      <c r="F44" s="554"/>
      <c r="G44" s="555"/>
      <c r="H44" s="555"/>
      <c r="I44" s="555"/>
      <c r="J44" s="555"/>
      <c r="K44" s="556"/>
    </row>
    <row r="45" spans="1:11" s="5" customFormat="1" ht="16.5" customHeight="1" x14ac:dyDescent="0.2">
      <c r="A45" s="272" t="s">
        <v>227</v>
      </c>
      <c r="B45" s="51"/>
      <c r="C45" s="54"/>
      <c r="D45" s="52"/>
      <c r="E45" s="266"/>
      <c r="F45" s="533"/>
      <c r="G45" s="534"/>
      <c r="H45" s="534"/>
      <c r="I45" s="534"/>
      <c r="J45" s="534"/>
      <c r="K45" s="535"/>
    </row>
    <row r="46" spans="1:11" s="5" customFormat="1" x14ac:dyDescent="0.2">
      <c r="A46" s="323" t="s">
        <v>115</v>
      </c>
      <c r="B46" s="311"/>
      <c r="C46" s="311"/>
      <c r="D46" s="301">
        <f>SUM(B46-C46)</f>
        <v>0</v>
      </c>
      <c r="E46" s="295"/>
      <c r="F46" s="536"/>
      <c r="G46" s="537"/>
      <c r="H46" s="537"/>
      <c r="I46" s="537"/>
      <c r="J46" s="537"/>
      <c r="K46" s="538"/>
    </row>
    <row r="47" spans="1:11" s="5" customFormat="1" ht="15" customHeight="1" x14ac:dyDescent="0.2">
      <c r="A47" s="282" t="s">
        <v>110</v>
      </c>
      <c r="B47" s="70">
        <f>SUM(Pasīvs!E64:F64)/2</f>
        <v>3026397</v>
      </c>
      <c r="C47" s="70">
        <f>SUM(Pasīvs!F64:F64)/2</f>
        <v>1512129</v>
      </c>
      <c r="D47" s="69">
        <f>SUM(B47-C47)</f>
        <v>1514268</v>
      </c>
      <c r="E47" s="295"/>
      <c r="F47" s="539"/>
      <c r="G47" s="540"/>
      <c r="H47" s="540"/>
      <c r="I47" s="540"/>
      <c r="J47" s="540"/>
      <c r="K47" s="541"/>
    </row>
    <row r="48" spans="1:11" s="5" customFormat="1" ht="21.75" customHeight="1" thickBot="1" x14ac:dyDescent="0.25">
      <c r="A48" s="281" t="s">
        <v>103</v>
      </c>
      <c r="B48" s="51">
        <f>PZA!E26/Pasīvs!E23*100</f>
        <v>-8.16</v>
      </c>
      <c r="C48" s="51">
        <f>PZA!F26/Pasīvs!F23*100</f>
        <v>11.61</v>
      </c>
      <c r="D48" s="52">
        <f>SUM(B48-C48)</f>
        <v>-19.77</v>
      </c>
      <c r="E48" s="266">
        <v>15</v>
      </c>
      <c r="F48" s="536"/>
      <c r="G48" s="537"/>
      <c r="H48" s="537"/>
      <c r="I48" s="537"/>
      <c r="J48" s="537"/>
      <c r="K48" s="538"/>
    </row>
    <row r="49" spans="1:11" s="5" customFormat="1" ht="13.5" hidden="1" thickBot="1" x14ac:dyDescent="0.25">
      <c r="A49" s="283" t="s">
        <v>109</v>
      </c>
      <c r="B49" s="67">
        <f>SUM(Pasīvs!E23:F23)/2</f>
        <v>1473274</v>
      </c>
      <c r="C49" s="67">
        <f>SUM(Pasīvs!F23:F23)/2</f>
        <v>751477</v>
      </c>
      <c r="D49" s="226">
        <f>SUM(B49-C49)</f>
        <v>721797</v>
      </c>
      <c r="E49" s="296"/>
      <c r="F49" s="542"/>
      <c r="G49" s="543"/>
      <c r="H49" s="543"/>
      <c r="I49" s="543"/>
      <c r="J49" s="543"/>
      <c r="K49" s="544"/>
    </row>
    <row r="50" spans="1:11" x14ac:dyDescent="0.2">
      <c r="A50" s="305"/>
      <c r="B50" s="306"/>
      <c r="C50" s="306"/>
      <c r="D50" s="306"/>
      <c r="E50" s="306"/>
      <c r="F50" s="307"/>
      <c r="G50" s="307"/>
      <c r="H50" s="307"/>
      <c r="I50" s="307"/>
      <c r="J50" s="307"/>
      <c r="K50" s="307"/>
    </row>
    <row r="51" spans="1:11" x14ac:dyDescent="0.2">
      <c r="A51" s="5"/>
      <c r="F51" s="249"/>
      <c r="G51" s="249"/>
      <c r="H51" s="249"/>
      <c r="I51" s="249"/>
      <c r="J51" s="249"/>
      <c r="K51" s="249"/>
    </row>
    <row r="52" spans="1:11" x14ac:dyDescent="0.2">
      <c r="A52" s="5"/>
      <c r="F52" s="249"/>
      <c r="G52" s="249"/>
      <c r="H52" s="249"/>
      <c r="I52" s="249"/>
      <c r="J52" s="249"/>
      <c r="K52" s="249"/>
    </row>
    <row r="53" spans="1:11" x14ac:dyDescent="0.2">
      <c r="A53" s="5"/>
      <c r="F53" s="249"/>
      <c r="G53" s="249"/>
      <c r="H53" s="249"/>
      <c r="I53" s="249"/>
      <c r="J53" s="249"/>
      <c r="K53" s="249"/>
    </row>
    <row r="54" spans="1:11" x14ac:dyDescent="0.2">
      <c r="A54" s="5"/>
      <c r="F54" s="249"/>
      <c r="G54" s="249"/>
      <c r="H54" s="249"/>
      <c r="I54" s="249"/>
      <c r="J54" s="249"/>
      <c r="K54" s="249"/>
    </row>
    <row r="55" spans="1:11" x14ac:dyDescent="0.2">
      <c r="A55" s="5"/>
      <c r="F55" s="249"/>
      <c r="G55" s="249"/>
      <c r="H55" s="249"/>
      <c r="I55" s="249"/>
      <c r="J55" s="249"/>
      <c r="K55" s="249"/>
    </row>
    <row r="56" spans="1:11" x14ac:dyDescent="0.2">
      <c r="A56" s="5"/>
      <c r="F56" s="249"/>
      <c r="G56" s="249"/>
      <c r="H56" s="249"/>
      <c r="I56" s="249"/>
      <c r="J56" s="249"/>
      <c r="K56" s="249"/>
    </row>
    <row r="57" spans="1:11" x14ac:dyDescent="0.2">
      <c r="A57" s="5"/>
      <c r="F57" s="249"/>
      <c r="G57" s="249"/>
      <c r="H57" s="249"/>
      <c r="I57" s="249"/>
      <c r="J57" s="249"/>
      <c r="K57" s="249"/>
    </row>
    <row r="58" spans="1:11" x14ac:dyDescent="0.2">
      <c r="A58" s="5"/>
      <c r="F58" s="249"/>
      <c r="G58" s="249"/>
      <c r="H58" s="249"/>
      <c r="I58" s="249"/>
      <c r="J58" s="249"/>
      <c r="K58" s="249"/>
    </row>
    <row r="59" spans="1:11" x14ac:dyDescent="0.2">
      <c r="A59" s="5"/>
      <c r="F59" s="249"/>
      <c r="G59" s="249"/>
      <c r="H59" s="249"/>
      <c r="I59" s="249"/>
      <c r="J59" s="249"/>
      <c r="K59" s="249"/>
    </row>
    <row r="60" spans="1:11" x14ac:dyDescent="0.2">
      <c r="A60" s="5"/>
      <c r="F60" s="249"/>
      <c r="G60" s="249"/>
      <c r="H60" s="249"/>
      <c r="I60" s="249"/>
      <c r="J60" s="249"/>
      <c r="K60" s="249"/>
    </row>
    <row r="61" spans="1:11" x14ac:dyDescent="0.2">
      <c r="F61" s="249"/>
      <c r="G61" s="249"/>
      <c r="H61" s="249"/>
      <c r="I61" s="249"/>
      <c r="J61" s="249"/>
      <c r="K61" s="249"/>
    </row>
    <row r="62" spans="1:11" x14ac:dyDescent="0.2">
      <c r="F62" s="249"/>
      <c r="G62" s="249"/>
      <c r="H62" s="249"/>
      <c r="I62" s="249"/>
      <c r="J62" s="249"/>
      <c r="K62" s="249"/>
    </row>
    <row r="63" spans="1:11" x14ac:dyDescent="0.2">
      <c r="F63" s="249"/>
      <c r="G63" s="249"/>
      <c r="H63" s="249"/>
      <c r="I63" s="249"/>
      <c r="J63" s="249"/>
      <c r="K63" s="249"/>
    </row>
    <row r="64" spans="1:11" x14ac:dyDescent="0.2">
      <c r="F64" s="249"/>
      <c r="G64" s="249"/>
      <c r="H64" s="249"/>
      <c r="I64" s="249"/>
      <c r="J64" s="249"/>
      <c r="K64" s="249"/>
    </row>
    <row r="65" spans="6:11" x14ac:dyDescent="0.2">
      <c r="F65" s="249"/>
      <c r="G65" s="249"/>
      <c r="H65" s="249"/>
      <c r="I65" s="249"/>
      <c r="J65" s="249"/>
      <c r="K65" s="249"/>
    </row>
    <row r="66" spans="6:11" x14ac:dyDescent="0.2">
      <c r="F66" s="249"/>
      <c r="G66" s="249"/>
      <c r="H66" s="249"/>
      <c r="I66" s="249"/>
      <c r="J66" s="249"/>
      <c r="K66" s="249"/>
    </row>
    <row r="67" spans="6:11" x14ac:dyDescent="0.2">
      <c r="F67" s="249"/>
      <c r="G67" s="249"/>
      <c r="H67" s="249"/>
      <c r="I67" s="249"/>
      <c r="J67" s="249"/>
      <c r="K67" s="249"/>
    </row>
  </sheetData>
  <mergeCells count="36">
    <mergeCell ref="F6:K6"/>
    <mergeCell ref="A4:K4"/>
    <mergeCell ref="I2:K2"/>
    <mergeCell ref="F3:H3"/>
    <mergeCell ref="I3:K3"/>
    <mergeCell ref="A2:E2"/>
    <mergeCell ref="F2:H2"/>
    <mergeCell ref="A3:E3"/>
    <mergeCell ref="F8:K10"/>
    <mergeCell ref="F22:K22"/>
    <mergeCell ref="F17:K17"/>
    <mergeCell ref="F18:K18"/>
    <mergeCell ref="A7:E7"/>
    <mergeCell ref="A12:D12"/>
    <mergeCell ref="F19:K20"/>
    <mergeCell ref="F14:K14"/>
    <mergeCell ref="F34:K34"/>
    <mergeCell ref="A39:E39"/>
    <mergeCell ref="E31:E32"/>
    <mergeCell ref="F43:K44"/>
    <mergeCell ref="F7:K7"/>
    <mergeCell ref="F15:K15"/>
    <mergeCell ref="F12:K12"/>
    <mergeCell ref="F13:K13"/>
    <mergeCell ref="F24:K24"/>
    <mergeCell ref="F23:K23"/>
    <mergeCell ref="F42:K42"/>
    <mergeCell ref="F39:K39"/>
    <mergeCell ref="F45:K47"/>
    <mergeCell ref="F48:K49"/>
    <mergeCell ref="F40:K41"/>
    <mergeCell ref="F25:K27"/>
    <mergeCell ref="F28:K30"/>
    <mergeCell ref="F31:K33"/>
    <mergeCell ref="F36:K37"/>
    <mergeCell ref="F35:K35"/>
  </mergeCells>
  <phoneticPr fontId="0" type="noConversion"/>
  <conditionalFormatting sqref="I2:K3 G3:H3 F2:F3">
    <cfRule type="cellIs" dxfId="2" priority="1" stopIfTrue="1" operator="equal">
      <formula>0</formula>
    </cfRule>
  </conditionalFormatting>
  <printOptions horizontalCentered="1"/>
  <pageMargins left="0.34" right="0.34" top="0.79" bottom="0.8" header="0.64" footer="0.28999999999999998"/>
  <pageSetup paperSize="9" fitToWidth="3" fitToHeight="0" orientation="landscape" verticalDpi="300" r:id="rId1"/>
  <headerFooter alignWithMargins="0">
    <oddHeader xml:space="preserve">&amp;R
</oddHeader>
    <oddFooter>&amp;LIzpildīja__________________
                        &amp;8/Paraksts/&amp;CPārbaudīja________________
             &amp;8 /Paraksts/&amp;R&amp;D/&amp;T/&amp;P</oddFooter>
  </headerFooter>
  <rowBreaks count="1" manualBreakCount="1">
    <brk id="15" max="10"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zoomScaleNormal="100" workbookViewId="0">
      <pane xSplit="14070" topLeftCell="P1"/>
      <selection activeCell="F3" sqref="F3:G3"/>
      <selection pane="topRight" activeCell="B38" sqref="B38:C38"/>
    </sheetView>
  </sheetViews>
  <sheetFormatPr defaultRowHeight="12.75" x14ac:dyDescent="0.2"/>
  <cols>
    <col min="1" max="1" width="5.6640625" customWidth="1"/>
    <col min="2" max="2" width="26.1640625" customWidth="1"/>
    <col min="3" max="3" width="9.5" customWidth="1"/>
    <col min="4" max="18" width="10.5" customWidth="1"/>
  </cols>
  <sheetData>
    <row r="1" spans="1:18" ht="19.5" x14ac:dyDescent="0.3">
      <c r="B1" s="377" t="s">
        <v>169</v>
      </c>
      <c r="C1" s="588" t="str">
        <f>Inform.ievad.!C3</f>
        <v>SIA"Daugavpils autobusu parks"</v>
      </c>
      <c r="D1" s="588"/>
      <c r="E1" s="588"/>
      <c r="F1" s="390" t="str">
        <f>Inform.ievad.!C5</f>
        <v>2018.</v>
      </c>
      <c r="G1" s="391" t="str">
        <f>Inform.ievad.!D5</f>
        <v>gada 9 mēneši</v>
      </c>
      <c r="H1" s="588" t="str">
        <f>Inform.ievad.!C7</f>
        <v>Finanšu analīze</v>
      </c>
      <c r="I1" s="588"/>
      <c r="J1" s="588"/>
    </row>
    <row r="2" spans="1:18" ht="10.5" customHeight="1" x14ac:dyDescent="0.2">
      <c r="A2" s="202"/>
      <c r="B2" s="378"/>
      <c r="C2" s="582" t="s">
        <v>170</v>
      </c>
      <c r="D2" s="582"/>
      <c r="E2" s="582"/>
      <c r="F2" s="585" t="s">
        <v>171</v>
      </c>
      <c r="G2" s="586"/>
      <c r="H2" s="582" t="s">
        <v>172</v>
      </c>
      <c r="I2" s="582"/>
      <c r="J2" s="582"/>
    </row>
    <row r="3" spans="1:18" ht="19.5" customHeight="1" x14ac:dyDescent="0.25">
      <c r="A3" s="202"/>
      <c r="B3" s="355" t="e">
        <f>Inform.ievad.!#REF!</f>
        <v>#REF!</v>
      </c>
      <c r="C3" s="580" t="s">
        <v>192</v>
      </c>
      <c r="D3" s="580"/>
      <c r="E3" s="580"/>
      <c r="F3" s="583" t="s">
        <v>267</v>
      </c>
      <c r="G3" s="584"/>
      <c r="H3" s="579" t="e">
        <f>Inform.ievad.!#REF!</f>
        <v>#REF!</v>
      </c>
      <c r="I3" s="580"/>
      <c r="J3" s="580"/>
    </row>
    <row r="4" spans="1:18" ht="11.25" customHeight="1" x14ac:dyDescent="0.2">
      <c r="A4" s="202"/>
      <c r="B4" s="241" t="s">
        <v>173</v>
      </c>
      <c r="C4" s="582" t="s">
        <v>174</v>
      </c>
      <c r="D4" s="582"/>
      <c r="E4" s="582"/>
      <c r="F4" s="585" t="s">
        <v>175</v>
      </c>
      <c r="G4" s="586"/>
      <c r="H4" s="581" t="s">
        <v>178</v>
      </c>
      <c r="I4" s="581"/>
      <c r="J4" s="581"/>
    </row>
    <row r="5" spans="1:18" ht="18" customHeight="1" x14ac:dyDescent="0.25">
      <c r="A5" s="202"/>
      <c r="B5" s="355" t="e">
        <f>Inform.ievad.!#REF!</f>
        <v>#REF!</v>
      </c>
      <c r="C5" s="580" t="s">
        <v>191</v>
      </c>
      <c r="D5" s="580"/>
      <c r="E5" s="580"/>
      <c r="F5" s="379" t="str">
        <f>F3</f>
        <v>C 0/7.</v>
      </c>
      <c r="G5" s="380" t="s">
        <v>269</v>
      </c>
      <c r="H5" s="587">
        <v>37992</v>
      </c>
      <c r="I5" s="587"/>
      <c r="J5" s="587"/>
    </row>
    <row r="6" spans="1:18" ht="9.75" customHeight="1" x14ac:dyDescent="0.2">
      <c r="A6" s="202"/>
      <c r="B6" s="241" t="s">
        <v>179</v>
      </c>
      <c r="C6" s="582" t="s">
        <v>176</v>
      </c>
      <c r="D6" s="582"/>
      <c r="E6" s="582"/>
      <c r="F6" s="585"/>
      <c r="G6" s="586"/>
      <c r="H6" s="581" t="s">
        <v>177</v>
      </c>
      <c r="I6" s="581"/>
      <c r="J6" s="581"/>
    </row>
    <row r="7" spans="1:18" x14ac:dyDescent="0.2">
      <c r="N7" s="218"/>
    </row>
    <row r="8" spans="1:18" ht="26.25" customHeight="1" x14ac:dyDescent="0.2">
      <c r="A8" s="4" t="s">
        <v>64</v>
      </c>
      <c r="B8" s="203" t="s">
        <v>65</v>
      </c>
      <c r="C8" s="204"/>
      <c r="D8" s="312" t="s">
        <v>247</v>
      </c>
      <c r="E8" s="312" t="s">
        <v>248</v>
      </c>
      <c r="F8" s="312" t="s">
        <v>249</v>
      </c>
      <c r="G8" s="312" t="s">
        <v>250</v>
      </c>
      <c r="H8" s="312" t="s">
        <v>251</v>
      </c>
      <c r="I8" s="312" t="s">
        <v>252</v>
      </c>
      <c r="J8" s="312" t="s">
        <v>253</v>
      </c>
      <c r="K8" s="312" t="s">
        <v>254</v>
      </c>
      <c r="L8" s="312" t="s">
        <v>255</v>
      </c>
      <c r="M8" s="312" t="s">
        <v>256</v>
      </c>
      <c r="N8" s="312" t="s">
        <v>257</v>
      </c>
      <c r="O8" s="312" t="s">
        <v>258</v>
      </c>
      <c r="P8" s="312" t="s">
        <v>259</v>
      </c>
      <c r="Q8" s="106" t="s">
        <v>260</v>
      </c>
      <c r="R8" s="106" t="s">
        <v>261</v>
      </c>
    </row>
    <row r="9" spans="1:18" s="249" customFormat="1" x14ac:dyDescent="0.2">
      <c r="A9" s="313">
        <v>1</v>
      </c>
      <c r="B9" s="589" t="s">
        <v>66</v>
      </c>
      <c r="C9" s="488"/>
      <c r="D9" s="314"/>
      <c r="E9" s="314"/>
      <c r="F9" s="314"/>
      <c r="G9" s="314"/>
      <c r="H9" s="314"/>
      <c r="I9" s="314"/>
      <c r="J9" s="314"/>
      <c r="K9" s="314"/>
      <c r="L9" s="314"/>
      <c r="M9" s="314"/>
      <c r="N9" s="314"/>
      <c r="O9" s="314"/>
      <c r="P9" s="315">
        <f>SUM(D9:O9)</f>
        <v>0</v>
      </c>
      <c r="Q9" s="315">
        <v>4118568</v>
      </c>
      <c r="R9" s="315">
        <f>SUM(Q9-P9)</f>
        <v>4118568</v>
      </c>
    </row>
    <row r="10" spans="1:18" s="249" customFormat="1" x14ac:dyDescent="0.2">
      <c r="A10" s="313">
        <v>2</v>
      </c>
      <c r="B10" s="589" t="s">
        <v>67</v>
      </c>
      <c r="C10" s="488"/>
      <c r="D10" s="314"/>
      <c r="E10" s="314"/>
      <c r="F10" s="314"/>
      <c r="G10" s="314"/>
      <c r="H10" s="314"/>
      <c r="I10" s="314"/>
      <c r="J10" s="314"/>
      <c r="K10" s="314"/>
      <c r="L10" s="314"/>
      <c r="M10" s="314"/>
      <c r="N10" s="314"/>
      <c r="O10" s="314"/>
      <c r="P10" s="315">
        <f t="shared" ref="P10:P26" si="0">SUM(D10:O10)</f>
        <v>0</v>
      </c>
      <c r="Q10" s="315">
        <v>3379682</v>
      </c>
      <c r="R10" s="315">
        <f t="shared" ref="R10:R24" si="1">SUM(Q10-P10)</f>
        <v>3379682</v>
      </c>
    </row>
    <row r="11" spans="1:18" s="249" customFormat="1" ht="14.25" customHeight="1" x14ac:dyDescent="0.2">
      <c r="A11" s="313">
        <v>3</v>
      </c>
      <c r="B11" s="589" t="s">
        <v>68</v>
      </c>
      <c r="C11" s="488"/>
      <c r="D11" s="316">
        <f>SUM(D9-D10)</f>
        <v>0</v>
      </c>
      <c r="E11" s="316">
        <f t="shared" ref="E11:O11" si="2">SUM(E9-E10)</f>
        <v>0</v>
      </c>
      <c r="F11" s="316">
        <f t="shared" si="2"/>
        <v>0</v>
      </c>
      <c r="G11" s="316">
        <f t="shared" si="2"/>
        <v>0</v>
      </c>
      <c r="H11" s="316">
        <f t="shared" si="2"/>
        <v>0</v>
      </c>
      <c r="I11" s="316">
        <f t="shared" si="2"/>
        <v>0</v>
      </c>
      <c r="J11" s="316">
        <f t="shared" si="2"/>
        <v>0</v>
      </c>
      <c r="K11" s="316">
        <f t="shared" si="2"/>
        <v>0</v>
      </c>
      <c r="L11" s="316">
        <f t="shared" si="2"/>
        <v>0</v>
      </c>
      <c r="M11" s="316">
        <f t="shared" si="2"/>
        <v>0</v>
      </c>
      <c r="N11" s="316">
        <f t="shared" si="2"/>
        <v>0</v>
      </c>
      <c r="O11" s="316">
        <f t="shared" si="2"/>
        <v>0</v>
      </c>
      <c r="P11" s="316">
        <f t="shared" si="0"/>
        <v>0</v>
      </c>
      <c r="Q11" s="316">
        <f>SUM(Q9-Q10)</f>
        <v>738886</v>
      </c>
      <c r="R11" s="316">
        <f t="shared" si="1"/>
        <v>738886</v>
      </c>
    </row>
    <row r="12" spans="1:18" s="249" customFormat="1" x14ac:dyDescent="0.2">
      <c r="A12" s="313">
        <v>4</v>
      </c>
      <c r="B12" s="589" t="s">
        <v>69</v>
      </c>
      <c r="C12" s="488"/>
      <c r="D12" s="314"/>
      <c r="E12" s="314"/>
      <c r="F12" s="314"/>
      <c r="G12" s="314"/>
      <c r="H12" s="314"/>
      <c r="I12" s="314"/>
      <c r="J12" s="314"/>
      <c r="K12" s="314"/>
      <c r="L12" s="314"/>
      <c r="M12" s="314"/>
      <c r="N12" s="314"/>
      <c r="O12" s="314"/>
      <c r="P12" s="315">
        <f t="shared" si="0"/>
        <v>0</v>
      </c>
      <c r="Q12" s="315">
        <v>54541</v>
      </c>
      <c r="R12" s="315">
        <f t="shared" si="1"/>
        <v>54541</v>
      </c>
    </row>
    <row r="13" spans="1:18" s="249" customFormat="1" x14ac:dyDescent="0.2">
      <c r="A13" s="313">
        <v>5</v>
      </c>
      <c r="B13" s="589" t="s">
        <v>70</v>
      </c>
      <c r="C13" s="488"/>
      <c r="D13" s="314"/>
      <c r="E13" s="314"/>
      <c r="F13" s="314"/>
      <c r="G13" s="314"/>
      <c r="H13" s="314"/>
      <c r="I13" s="314"/>
      <c r="J13" s="314"/>
      <c r="K13" s="314"/>
      <c r="L13" s="314"/>
      <c r="M13" s="314"/>
      <c r="N13" s="314"/>
      <c r="O13" s="314"/>
      <c r="P13" s="315">
        <f t="shared" si="0"/>
        <v>0</v>
      </c>
      <c r="Q13" s="356">
        <v>398412</v>
      </c>
      <c r="R13" s="315">
        <f t="shared" si="1"/>
        <v>398412</v>
      </c>
    </row>
    <row r="14" spans="1:18" s="249" customFormat="1" ht="26.25" customHeight="1" x14ac:dyDescent="0.2">
      <c r="A14" s="313">
        <v>6</v>
      </c>
      <c r="B14" s="589" t="s">
        <v>71</v>
      </c>
      <c r="C14" s="488"/>
      <c r="D14" s="314"/>
      <c r="E14" s="314"/>
      <c r="F14" s="314"/>
      <c r="G14" s="314"/>
      <c r="H14" s="314"/>
      <c r="I14" s="314"/>
      <c r="J14" s="314"/>
      <c r="K14" s="314"/>
      <c r="L14" s="314"/>
      <c r="M14" s="314"/>
      <c r="N14" s="314"/>
      <c r="O14" s="314"/>
      <c r="P14" s="315">
        <f t="shared" si="0"/>
        <v>0</v>
      </c>
      <c r="Q14" s="315">
        <v>80028</v>
      </c>
      <c r="R14" s="315">
        <f t="shared" si="1"/>
        <v>80028</v>
      </c>
    </row>
    <row r="15" spans="1:18" s="249" customFormat="1" ht="26.25" customHeight="1" x14ac:dyDescent="0.2">
      <c r="A15" s="313">
        <v>7</v>
      </c>
      <c r="B15" s="589" t="s">
        <v>72</v>
      </c>
      <c r="C15" s="488"/>
      <c r="D15" s="314"/>
      <c r="E15" s="314"/>
      <c r="F15" s="314"/>
      <c r="G15" s="314"/>
      <c r="H15" s="314"/>
      <c r="I15" s="314"/>
      <c r="J15" s="314"/>
      <c r="K15" s="314"/>
      <c r="L15" s="314"/>
      <c r="M15" s="314"/>
      <c r="N15" s="314"/>
      <c r="O15" s="314"/>
      <c r="P15" s="315">
        <f t="shared" si="0"/>
        <v>0</v>
      </c>
      <c r="Q15" s="315">
        <v>64865</v>
      </c>
      <c r="R15" s="315">
        <f t="shared" si="1"/>
        <v>64865</v>
      </c>
    </row>
    <row r="16" spans="1:18" s="249" customFormat="1" ht="25.5" customHeight="1" x14ac:dyDescent="0.2">
      <c r="A16" s="313">
        <v>8</v>
      </c>
      <c r="B16" s="589" t="s">
        <v>73</v>
      </c>
      <c r="C16" s="488"/>
      <c r="D16" s="314"/>
      <c r="E16" s="314"/>
      <c r="F16" s="314"/>
      <c r="G16" s="314"/>
      <c r="H16" s="314"/>
      <c r="I16" s="314"/>
      <c r="J16" s="314"/>
      <c r="K16" s="314"/>
      <c r="L16" s="314"/>
      <c r="M16" s="314"/>
      <c r="N16" s="314"/>
      <c r="O16" s="314"/>
      <c r="P16" s="315">
        <f t="shared" si="0"/>
        <v>0</v>
      </c>
      <c r="Q16" s="315"/>
      <c r="R16" s="315">
        <f t="shared" si="1"/>
        <v>0</v>
      </c>
    </row>
    <row r="17" spans="1:18" s="249" customFormat="1" ht="39" customHeight="1" x14ac:dyDescent="0.2">
      <c r="A17" s="313">
        <v>9</v>
      </c>
      <c r="B17" s="589" t="s">
        <v>74</v>
      </c>
      <c r="C17" s="488"/>
      <c r="D17" s="314"/>
      <c r="E17" s="314"/>
      <c r="F17" s="314"/>
      <c r="G17" s="314"/>
      <c r="H17" s="314"/>
      <c r="I17" s="314"/>
      <c r="J17" s="314"/>
      <c r="K17" s="314"/>
      <c r="L17" s="314"/>
      <c r="M17" s="314"/>
      <c r="N17" s="314"/>
      <c r="O17" s="314"/>
      <c r="P17" s="315">
        <f t="shared" si="0"/>
        <v>0</v>
      </c>
      <c r="Q17" s="315"/>
      <c r="R17" s="315">
        <f t="shared" si="1"/>
        <v>0</v>
      </c>
    </row>
    <row r="18" spans="1:18" s="249" customFormat="1" ht="27" customHeight="1" x14ac:dyDescent="0.2">
      <c r="A18" s="313">
        <v>10</v>
      </c>
      <c r="B18" s="589" t="s">
        <v>75</v>
      </c>
      <c r="C18" s="488"/>
      <c r="D18" s="314"/>
      <c r="E18" s="314"/>
      <c r="F18" s="314"/>
      <c r="G18" s="314"/>
      <c r="H18" s="314"/>
      <c r="I18" s="314"/>
      <c r="J18" s="314"/>
      <c r="K18" s="314"/>
      <c r="L18" s="314"/>
      <c r="M18" s="314"/>
      <c r="N18" s="314"/>
      <c r="O18" s="314"/>
      <c r="P18" s="315">
        <f t="shared" si="0"/>
        <v>0</v>
      </c>
      <c r="Q18" s="315">
        <v>7</v>
      </c>
      <c r="R18" s="315">
        <f t="shared" si="1"/>
        <v>7</v>
      </c>
    </row>
    <row r="19" spans="1:18" s="249" customFormat="1" ht="30" customHeight="1" x14ac:dyDescent="0.2">
      <c r="A19" s="313">
        <v>11</v>
      </c>
      <c r="B19" s="589" t="s">
        <v>76</v>
      </c>
      <c r="C19" s="488"/>
      <c r="D19" s="314"/>
      <c r="E19" s="314"/>
      <c r="F19" s="314"/>
      <c r="G19" s="314"/>
      <c r="H19" s="314"/>
      <c r="I19" s="314"/>
      <c r="J19" s="314"/>
      <c r="K19" s="314"/>
      <c r="L19" s="314"/>
      <c r="M19" s="314"/>
      <c r="N19" s="314"/>
      <c r="O19" s="314"/>
      <c r="P19" s="315">
        <f t="shared" si="0"/>
        <v>0</v>
      </c>
      <c r="Q19" s="315"/>
      <c r="R19" s="315">
        <f t="shared" si="1"/>
        <v>0</v>
      </c>
    </row>
    <row r="20" spans="1:18" s="249" customFormat="1" ht="27.75" customHeight="1" x14ac:dyDescent="0.2">
      <c r="A20" s="313">
        <v>12</v>
      </c>
      <c r="B20" s="589" t="s">
        <v>77</v>
      </c>
      <c r="C20" s="488"/>
      <c r="D20" s="314"/>
      <c r="E20" s="314"/>
      <c r="F20" s="314"/>
      <c r="G20" s="314"/>
      <c r="H20" s="314"/>
      <c r="I20" s="314"/>
      <c r="J20" s="314"/>
      <c r="K20" s="314"/>
      <c r="L20" s="314"/>
      <c r="M20" s="314"/>
      <c r="N20" s="314"/>
      <c r="O20" s="314"/>
      <c r="P20" s="315">
        <f t="shared" si="0"/>
        <v>0</v>
      </c>
      <c r="Q20" s="315">
        <v>108746</v>
      </c>
      <c r="R20" s="315">
        <f t="shared" si="1"/>
        <v>108746</v>
      </c>
    </row>
    <row r="21" spans="1:18" s="249" customFormat="1" ht="27.75" customHeight="1" x14ac:dyDescent="0.2">
      <c r="A21" s="313">
        <v>13</v>
      </c>
      <c r="B21" s="589" t="s">
        <v>78</v>
      </c>
      <c r="C21" s="488"/>
      <c r="D21" s="317">
        <f t="shared" ref="D21:P21" si="3">SUM(D11-D12-D13+D14-D15+D16+D17+D18-D19-D20)</f>
        <v>0</v>
      </c>
      <c r="E21" s="317">
        <f t="shared" si="3"/>
        <v>0</v>
      </c>
      <c r="F21" s="317">
        <f t="shared" si="3"/>
        <v>0</v>
      </c>
      <c r="G21" s="317">
        <f t="shared" si="3"/>
        <v>0</v>
      </c>
      <c r="H21" s="317">
        <f t="shared" si="3"/>
        <v>0</v>
      </c>
      <c r="I21" s="317">
        <f t="shared" si="3"/>
        <v>0</v>
      </c>
      <c r="J21" s="317">
        <f t="shared" si="3"/>
        <v>0</v>
      </c>
      <c r="K21" s="317">
        <f t="shared" si="3"/>
        <v>0</v>
      </c>
      <c r="L21" s="317">
        <f t="shared" si="3"/>
        <v>0</v>
      </c>
      <c r="M21" s="317">
        <f t="shared" si="3"/>
        <v>0</v>
      </c>
      <c r="N21" s="317">
        <f t="shared" si="3"/>
        <v>0</v>
      </c>
      <c r="O21" s="317">
        <f t="shared" si="3"/>
        <v>0</v>
      </c>
      <c r="P21" s="317">
        <f t="shared" si="3"/>
        <v>0</v>
      </c>
      <c r="Q21" s="317">
        <f>SUM(Q11-Q12-Q13+Q14-Q15+Q16+Q17+Q18-Q19-Q20)</f>
        <v>192357</v>
      </c>
      <c r="R21" s="315">
        <f t="shared" si="1"/>
        <v>192357</v>
      </c>
    </row>
    <row r="22" spans="1:18" s="249" customFormat="1" x14ac:dyDescent="0.2">
      <c r="A22" s="313">
        <v>14</v>
      </c>
      <c r="B22" s="589" t="s">
        <v>79</v>
      </c>
      <c r="C22" s="488"/>
      <c r="D22" s="314"/>
      <c r="E22" s="314"/>
      <c r="F22" s="314"/>
      <c r="G22" s="314"/>
      <c r="H22" s="314"/>
      <c r="I22" s="314"/>
      <c r="J22" s="314"/>
      <c r="K22" s="314"/>
      <c r="L22" s="314"/>
      <c r="M22" s="314"/>
      <c r="N22" s="314"/>
      <c r="O22" s="314"/>
      <c r="P22" s="315">
        <f t="shared" si="0"/>
        <v>0</v>
      </c>
      <c r="Q22" s="315"/>
      <c r="R22" s="315">
        <f t="shared" si="1"/>
        <v>0</v>
      </c>
    </row>
    <row r="23" spans="1:18" s="249" customFormat="1" x14ac:dyDescent="0.2">
      <c r="A23" s="313">
        <v>15</v>
      </c>
      <c r="B23" s="589" t="s">
        <v>80</v>
      </c>
      <c r="C23" s="488"/>
      <c r="D23" s="314"/>
      <c r="E23" s="314"/>
      <c r="F23" s="314"/>
      <c r="G23" s="314"/>
      <c r="H23" s="314"/>
      <c r="I23" s="314"/>
      <c r="J23" s="314"/>
      <c r="K23" s="314"/>
      <c r="L23" s="314"/>
      <c r="M23" s="314"/>
      <c r="N23" s="314"/>
      <c r="O23" s="314"/>
      <c r="P23" s="315">
        <f t="shared" si="0"/>
        <v>0</v>
      </c>
      <c r="Q23" s="315"/>
      <c r="R23" s="315">
        <f t="shared" si="1"/>
        <v>0</v>
      </c>
    </row>
    <row r="24" spans="1:18" s="249" customFormat="1" ht="15.75" customHeight="1" x14ac:dyDescent="0.2">
      <c r="A24" s="313">
        <v>16</v>
      </c>
      <c r="B24" s="589" t="s">
        <v>81</v>
      </c>
      <c r="C24" s="488"/>
      <c r="D24" s="317">
        <f t="shared" ref="D24:P24" si="4">SUM(D21+D22-D23)</f>
        <v>0</v>
      </c>
      <c r="E24" s="317">
        <f t="shared" si="4"/>
        <v>0</v>
      </c>
      <c r="F24" s="317">
        <f t="shared" si="4"/>
        <v>0</v>
      </c>
      <c r="G24" s="317">
        <f t="shared" si="4"/>
        <v>0</v>
      </c>
      <c r="H24" s="317">
        <f t="shared" si="4"/>
        <v>0</v>
      </c>
      <c r="I24" s="317">
        <f t="shared" si="4"/>
        <v>0</v>
      </c>
      <c r="J24" s="317">
        <f t="shared" si="4"/>
        <v>0</v>
      </c>
      <c r="K24" s="317">
        <f t="shared" si="4"/>
        <v>0</v>
      </c>
      <c r="L24" s="317">
        <f t="shared" si="4"/>
        <v>0</v>
      </c>
      <c r="M24" s="317">
        <f t="shared" si="4"/>
        <v>0</v>
      </c>
      <c r="N24" s="317">
        <f t="shared" si="4"/>
        <v>0</v>
      </c>
      <c r="O24" s="317">
        <f t="shared" si="4"/>
        <v>0</v>
      </c>
      <c r="P24" s="317">
        <f t="shared" si="4"/>
        <v>0</v>
      </c>
      <c r="Q24" s="317">
        <f>SUM(Q21+Q22-Q23)</f>
        <v>192357</v>
      </c>
      <c r="R24" s="315">
        <f t="shared" si="1"/>
        <v>192357</v>
      </c>
    </row>
    <row r="25" spans="1:18" s="249" customFormat="1" ht="28.5" customHeight="1" x14ac:dyDescent="0.2">
      <c r="A25" s="313">
        <v>17</v>
      </c>
      <c r="B25" s="589" t="s">
        <v>82</v>
      </c>
      <c r="C25" s="488"/>
      <c r="D25" s="314"/>
      <c r="E25" s="314"/>
      <c r="F25" s="314"/>
      <c r="G25" s="314"/>
      <c r="H25" s="314"/>
      <c r="I25" s="314"/>
      <c r="J25" s="314"/>
      <c r="K25" s="314"/>
      <c r="L25" s="314"/>
      <c r="M25" s="314"/>
      <c r="N25" s="314"/>
      <c r="O25" s="314"/>
      <c r="P25" s="315">
        <f t="shared" si="0"/>
        <v>0</v>
      </c>
      <c r="Q25" s="315"/>
      <c r="R25" s="315">
        <v>3884</v>
      </c>
    </row>
    <row r="26" spans="1:18" s="249" customFormat="1" ht="14.25" customHeight="1" x14ac:dyDescent="0.2">
      <c r="A26" s="313">
        <v>18</v>
      </c>
      <c r="B26" s="589" t="s">
        <v>83</v>
      </c>
      <c r="C26" s="488"/>
      <c r="D26" s="314"/>
      <c r="E26" s="314"/>
      <c r="F26" s="314"/>
      <c r="G26" s="314"/>
      <c r="H26" s="314"/>
      <c r="I26" s="314"/>
      <c r="J26" s="314"/>
      <c r="K26" s="314"/>
      <c r="L26" s="314"/>
      <c r="M26" s="314"/>
      <c r="N26" s="314"/>
      <c r="O26" s="314"/>
      <c r="P26" s="315">
        <f t="shared" si="0"/>
        <v>0</v>
      </c>
      <c r="Q26" s="315">
        <v>14787</v>
      </c>
      <c r="R26" s="315">
        <v>7691</v>
      </c>
    </row>
    <row r="27" spans="1:18" s="249" customFormat="1" ht="24.75" customHeight="1" x14ac:dyDescent="0.2">
      <c r="A27" s="313">
        <v>19</v>
      </c>
      <c r="B27" s="589" t="s">
        <v>84</v>
      </c>
      <c r="C27" s="488"/>
      <c r="D27" s="317">
        <f t="shared" ref="D27:P27" si="5">SUM(D24-D25-D26)</f>
        <v>0</v>
      </c>
      <c r="E27" s="317">
        <f t="shared" si="5"/>
        <v>0</v>
      </c>
      <c r="F27" s="317">
        <f t="shared" si="5"/>
        <v>0</v>
      </c>
      <c r="G27" s="317">
        <f t="shared" si="5"/>
        <v>0</v>
      </c>
      <c r="H27" s="317">
        <f t="shared" si="5"/>
        <v>0</v>
      </c>
      <c r="I27" s="317">
        <f t="shared" si="5"/>
        <v>0</v>
      </c>
      <c r="J27" s="317">
        <f t="shared" si="5"/>
        <v>0</v>
      </c>
      <c r="K27" s="317">
        <f t="shared" si="5"/>
        <v>0</v>
      </c>
      <c r="L27" s="317">
        <f t="shared" si="5"/>
        <v>0</v>
      </c>
      <c r="M27" s="317">
        <f t="shared" si="5"/>
        <v>0</v>
      </c>
      <c r="N27" s="317">
        <f t="shared" si="5"/>
        <v>0</v>
      </c>
      <c r="O27" s="317">
        <f t="shared" si="5"/>
        <v>0</v>
      </c>
      <c r="P27" s="317">
        <f t="shared" si="5"/>
        <v>0</v>
      </c>
      <c r="Q27" s="317">
        <f>SUM(Q24-Q25-Q26)</f>
        <v>177570</v>
      </c>
      <c r="R27" s="317">
        <f>SUM(R24-R25-R26)</f>
        <v>180782</v>
      </c>
    </row>
    <row r="28" spans="1:18" x14ac:dyDescent="0.2">
      <c r="A28" s="28"/>
    </row>
    <row r="29" spans="1:18" x14ac:dyDescent="0.2">
      <c r="A29" s="28"/>
    </row>
    <row r="30" spans="1:18" ht="26.25" customHeight="1" x14ac:dyDescent="0.2">
      <c r="A30" s="4" t="s">
        <v>64</v>
      </c>
      <c r="B30" s="203" t="s">
        <v>65</v>
      </c>
      <c r="C30" s="204" t="s">
        <v>262</v>
      </c>
      <c r="D30" s="312" t="s">
        <v>247</v>
      </c>
      <c r="E30" s="312" t="s">
        <v>248</v>
      </c>
      <c r="F30" s="312" t="s">
        <v>249</v>
      </c>
      <c r="G30" s="312" t="s">
        <v>250</v>
      </c>
      <c r="H30" s="312" t="s">
        <v>251</v>
      </c>
      <c r="I30" s="312" t="s">
        <v>252</v>
      </c>
      <c r="J30" s="312" t="s">
        <v>253</v>
      </c>
      <c r="K30" s="312" t="s">
        <v>254</v>
      </c>
      <c r="L30" s="312" t="s">
        <v>255</v>
      </c>
      <c r="M30" s="312" t="s">
        <v>256</v>
      </c>
      <c r="N30" s="312" t="s">
        <v>257</v>
      </c>
      <c r="O30" s="312" t="s">
        <v>258</v>
      </c>
      <c r="P30" s="312" t="s">
        <v>259</v>
      </c>
      <c r="Q30" s="106"/>
      <c r="R30" s="106"/>
    </row>
    <row r="31" spans="1:18" s="249" customFormat="1" ht="18" customHeight="1" x14ac:dyDescent="0.2">
      <c r="A31" s="313">
        <v>1</v>
      </c>
      <c r="B31" s="589" t="s">
        <v>66</v>
      </c>
      <c r="C31" s="488"/>
      <c r="D31" s="318" t="s">
        <v>88</v>
      </c>
      <c r="E31" s="315" t="e">
        <f>E9/D9*100-100</f>
        <v>#DIV/0!</v>
      </c>
      <c r="F31" s="315" t="e">
        <f>F9/E9*100-100</f>
        <v>#DIV/0!</v>
      </c>
      <c r="G31" s="315" t="e">
        <f>G9/F9*100-100</f>
        <v>#DIV/0!</v>
      </c>
      <c r="H31" s="315" t="e">
        <f t="shared" ref="H31:M31" si="6">H9/G9*100-100</f>
        <v>#DIV/0!</v>
      </c>
      <c r="I31" s="315" t="e">
        <f t="shared" si="6"/>
        <v>#DIV/0!</v>
      </c>
      <c r="J31" s="315" t="e">
        <f t="shared" si="6"/>
        <v>#DIV/0!</v>
      </c>
      <c r="K31" s="315" t="e">
        <f t="shared" si="6"/>
        <v>#DIV/0!</v>
      </c>
      <c r="L31" s="315" t="e">
        <f t="shared" si="6"/>
        <v>#DIV/0!</v>
      </c>
      <c r="M31" s="315" t="e">
        <f t="shared" si="6"/>
        <v>#DIV/0!</v>
      </c>
      <c r="N31" s="315" t="e">
        <f>N9/M9*100-100</f>
        <v>#DIV/0!</v>
      </c>
      <c r="O31" s="315" t="e">
        <f>O9/N9*100-100</f>
        <v>#DIV/0!</v>
      </c>
      <c r="P31" s="315"/>
      <c r="Q31" s="315">
        <v>4118568</v>
      </c>
      <c r="R31" s="315">
        <f>SUM(Q31-P31)</f>
        <v>4118568</v>
      </c>
    </row>
    <row r="32" spans="1:18" s="249" customFormat="1" ht="17.25" customHeight="1" x14ac:dyDescent="0.2">
      <c r="A32" s="313">
        <v>2</v>
      </c>
      <c r="B32" s="589" t="s">
        <v>67</v>
      </c>
      <c r="C32" s="488"/>
      <c r="D32" s="318" t="s">
        <v>88</v>
      </c>
      <c r="E32" s="315" t="e">
        <f>E10/D10*100-100</f>
        <v>#DIV/0!</v>
      </c>
      <c r="F32" s="315" t="e">
        <f t="shared" ref="F32:O32" si="7">F10/E10*100-100</f>
        <v>#DIV/0!</v>
      </c>
      <c r="G32" s="315" t="e">
        <f t="shared" si="7"/>
        <v>#DIV/0!</v>
      </c>
      <c r="H32" s="315" t="e">
        <f t="shared" si="7"/>
        <v>#DIV/0!</v>
      </c>
      <c r="I32" s="315" t="e">
        <f t="shared" si="7"/>
        <v>#DIV/0!</v>
      </c>
      <c r="J32" s="315" t="e">
        <f t="shared" si="7"/>
        <v>#DIV/0!</v>
      </c>
      <c r="K32" s="315" t="e">
        <f>K10/J10*100-100</f>
        <v>#DIV/0!</v>
      </c>
      <c r="L32" s="315" t="e">
        <f t="shared" si="7"/>
        <v>#DIV/0!</v>
      </c>
      <c r="M32" s="315" t="e">
        <f t="shared" si="7"/>
        <v>#DIV/0!</v>
      </c>
      <c r="N32" s="315" t="e">
        <f>N10/M10*100-100</f>
        <v>#DIV/0!</v>
      </c>
      <c r="O32" s="315" t="e">
        <f t="shared" si="7"/>
        <v>#DIV/0!</v>
      </c>
      <c r="P32" s="315"/>
      <c r="Q32" s="315">
        <v>3379682</v>
      </c>
      <c r="R32" s="315">
        <f t="shared" ref="R32:R46" si="8">SUM(Q32-P32)</f>
        <v>3379682</v>
      </c>
    </row>
    <row r="33" spans="1:18" s="249" customFormat="1" ht="26.25" customHeight="1" x14ac:dyDescent="0.2">
      <c r="A33" s="313">
        <v>3</v>
      </c>
      <c r="B33" s="589" t="s">
        <v>68</v>
      </c>
      <c r="C33" s="488"/>
      <c r="D33" s="318" t="s">
        <v>88</v>
      </c>
      <c r="E33" s="316" t="e">
        <f t="shared" ref="E33:O34" si="9">SUM(E31-E32)</f>
        <v>#DIV/0!</v>
      </c>
      <c r="F33" s="316" t="e">
        <f t="shared" si="9"/>
        <v>#DIV/0!</v>
      </c>
      <c r="G33" s="316" t="e">
        <f t="shared" si="9"/>
        <v>#DIV/0!</v>
      </c>
      <c r="H33" s="316" t="e">
        <f t="shared" si="9"/>
        <v>#DIV/0!</v>
      </c>
      <c r="I33" s="316" t="e">
        <f t="shared" si="9"/>
        <v>#DIV/0!</v>
      </c>
      <c r="J33" s="316" t="e">
        <f t="shared" si="9"/>
        <v>#DIV/0!</v>
      </c>
      <c r="K33" s="316" t="e">
        <f t="shared" si="9"/>
        <v>#DIV/0!</v>
      </c>
      <c r="L33" s="316" t="e">
        <f t="shared" si="9"/>
        <v>#DIV/0!</v>
      </c>
      <c r="M33" s="316" t="e">
        <f t="shared" si="9"/>
        <v>#DIV/0!</v>
      </c>
      <c r="N33" s="316" t="e">
        <f t="shared" si="9"/>
        <v>#DIV/0!</v>
      </c>
      <c r="O33" s="316" t="e">
        <f t="shared" si="9"/>
        <v>#DIV/0!</v>
      </c>
      <c r="P33" s="316"/>
      <c r="Q33" s="316">
        <f>SUM(Q31-Q32)</f>
        <v>738886</v>
      </c>
      <c r="R33" s="316">
        <f t="shared" si="8"/>
        <v>738886</v>
      </c>
    </row>
    <row r="34" spans="1:18" s="249" customFormat="1" ht="21.75" customHeight="1" x14ac:dyDescent="0.2">
      <c r="A34" s="313">
        <v>4</v>
      </c>
      <c r="B34" s="589" t="s">
        <v>69</v>
      </c>
      <c r="C34" s="488"/>
      <c r="D34" s="318" t="s">
        <v>88</v>
      </c>
      <c r="E34" s="319" t="e">
        <f t="shared" si="9"/>
        <v>#DIV/0!</v>
      </c>
      <c r="F34" s="319" t="e">
        <f t="shared" si="9"/>
        <v>#DIV/0!</v>
      </c>
      <c r="G34" s="319" t="e">
        <f t="shared" si="9"/>
        <v>#DIV/0!</v>
      </c>
      <c r="H34" s="319" t="e">
        <f t="shared" si="9"/>
        <v>#DIV/0!</v>
      </c>
      <c r="I34" s="319" t="e">
        <f t="shared" si="9"/>
        <v>#DIV/0!</v>
      </c>
      <c r="J34" s="319" t="e">
        <f t="shared" si="9"/>
        <v>#DIV/0!</v>
      </c>
      <c r="K34" s="319" t="e">
        <f t="shared" si="9"/>
        <v>#DIV/0!</v>
      </c>
      <c r="L34" s="319" t="e">
        <f t="shared" si="9"/>
        <v>#DIV/0!</v>
      </c>
      <c r="M34" s="319" t="e">
        <f t="shared" si="9"/>
        <v>#DIV/0!</v>
      </c>
      <c r="N34" s="319" t="e">
        <f t="shared" si="9"/>
        <v>#DIV/0!</v>
      </c>
      <c r="O34" s="319" t="e">
        <f t="shared" si="9"/>
        <v>#DIV/0!</v>
      </c>
      <c r="P34" s="315"/>
      <c r="Q34" s="315">
        <v>54541</v>
      </c>
      <c r="R34" s="315">
        <f t="shared" si="8"/>
        <v>54541</v>
      </c>
    </row>
    <row r="35" spans="1:18" s="249" customFormat="1" ht="21.75" customHeight="1" x14ac:dyDescent="0.2">
      <c r="A35" s="313">
        <v>5</v>
      </c>
      <c r="B35" s="589" t="s">
        <v>70</v>
      </c>
      <c r="C35" s="488"/>
      <c r="D35" s="318" t="s">
        <v>88</v>
      </c>
      <c r="E35" s="315" t="e">
        <f>E13/D13*100-100</f>
        <v>#DIV/0!</v>
      </c>
      <c r="F35" s="315" t="e">
        <f t="shared" ref="F35:O35" si="10">F13/E13*100-100</f>
        <v>#DIV/0!</v>
      </c>
      <c r="G35" s="315" t="e">
        <f t="shared" si="10"/>
        <v>#DIV/0!</v>
      </c>
      <c r="H35" s="315" t="e">
        <f t="shared" si="10"/>
        <v>#DIV/0!</v>
      </c>
      <c r="I35" s="315" t="e">
        <f t="shared" si="10"/>
        <v>#DIV/0!</v>
      </c>
      <c r="J35" s="315" t="e">
        <f t="shared" si="10"/>
        <v>#DIV/0!</v>
      </c>
      <c r="K35" s="315" t="e">
        <f t="shared" si="10"/>
        <v>#DIV/0!</v>
      </c>
      <c r="L35" s="315" t="e">
        <f t="shared" si="10"/>
        <v>#DIV/0!</v>
      </c>
      <c r="M35" s="315" t="e">
        <f t="shared" si="10"/>
        <v>#DIV/0!</v>
      </c>
      <c r="N35" s="315" t="e">
        <f>N13/M13*100-100</f>
        <v>#DIV/0!</v>
      </c>
      <c r="O35" s="315" t="e">
        <f t="shared" si="10"/>
        <v>#DIV/0!</v>
      </c>
      <c r="P35" s="315"/>
      <c r="Q35" s="356">
        <v>398412</v>
      </c>
      <c r="R35" s="315">
        <f t="shared" si="8"/>
        <v>398412</v>
      </c>
    </row>
    <row r="36" spans="1:18" s="249" customFormat="1" ht="26.25" customHeight="1" x14ac:dyDescent="0.2">
      <c r="A36" s="313">
        <v>6</v>
      </c>
      <c r="B36" s="589" t="s">
        <v>71</v>
      </c>
      <c r="C36" s="488"/>
      <c r="D36" s="318" t="s">
        <v>88</v>
      </c>
      <c r="E36" s="315" t="e">
        <f t="shared" ref="E36:O48" si="11">E14/D14*100-100</f>
        <v>#DIV/0!</v>
      </c>
      <c r="F36" s="315" t="e">
        <f t="shared" si="11"/>
        <v>#DIV/0!</v>
      </c>
      <c r="G36" s="315" t="e">
        <f t="shared" si="11"/>
        <v>#DIV/0!</v>
      </c>
      <c r="H36" s="315" t="e">
        <f t="shared" si="11"/>
        <v>#DIV/0!</v>
      </c>
      <c r="I36" s="315" t="e">
        <f t="shared" si="11"/>
        <v>#DIV/0!</v>
      </c>
      <c r="J36" s="315" t="e">
        <f t="shared" si="11"/>
        <v>#DIV/0!</v>
      </c>
      <c r="K36" s="315" t="e">
        <f t="shared" si="11"/>
        <v>#DIV/0!</v>
      </c>
      <c r="L36" s="315" t="e">
        <f t="shared" si="11"/>
        <v>#DIV/0!</v>
      </c>
      <c r="M36" s="315" t="e">
        <f t="shared" si="11"/>
        <v>#DIV/0!</v>
      </c>
      <c r="N36" s="315" t="e">
        <f t="shared" si="11"/>
        <v>#DIV/0!</v>
      </c>
      <c r="O36" s="315" t="e">
        <f t="shared" si="11"/>
        <v>#DIV/0!</v>
      </c>
      <c r="P36" s="315"/>
      <c r="Q36" s="315">
        <v>80028</v>
      </c>
      <c r="R36" s="315">
        <f t="shared" si="8"/>
        <v>80028</v>
      </c>
    </row>
    <row r="37" spans="1:18" s="249" customFormat="1" ht="26.25" customHeight="1" x14ac:dyDescent="0.2">
      <c r="A37" s="313">
        <v>7</v>
      </c>
      <c r="B37" s="589" t="s">
        <v>72</v>
      </c>
      <c r="C37" s="488"/>
      <c r="D37" s="318" t="s">
        <v>88</v>
      </c>
      <c r="E37" s="315" t="e">
        <f t="shared" si="11"/>
        <v>#DIV/0!</v>
      </c>
      <c r="F37" s="315" t="e">
        <f t="shared" si="11"/>
        <v>#DIV/0!</v>
      </c>
      <c r="G37" s="315" t="e">
        <f t="shared" si="11"/>
        <v>#DIV/0!</v>
      </c>
      <c r="H37" s="315" t="e">
        <f t="shared" si="11"/>
        <v>#DIV/0!</v>
      </c>
      <c r="I37" s="315" t="e">
        <f t="shared" si="11"/>
        <v>#DIV/0!</v>
      </c>
      <c r="J37" s="315" t="e">
        <f t="shared" si="11"/>
        <v>#DIV/0!</v>
      </c>
      <c r="K37" s="315" t="e">
        <f t="shared" si="11"/>
        <v>#DIV/0!</v>
      </c>
      <c r="L37" s="315" t="e">
        <f t="shared" si="11"/>
        <v>#DIV/0!</v>
      </c>
      <c r="M37" s="315" t="e">
        <f t="shared" si="11"/>
        <v>#DIV/0!</v>
      </c>
      <c r="N37" s="315" t="e">
        <f t="shared" si="11"/>
        <v>#DIV/0!</v>
      </c>
      <c r="O37" s="315" t="e">
        <f t="shared" si="11"/>
        <v>#DIV/0!</v>
      </c>
      <c r="P37" s="315"/>
      <c r="Q37" s="315">
        <v>64865</v>
      </c>
      <c r="R37" s="315">
        <f t="shared" si="8"/>
        <v>64865</v>
      </c>
    </row>
    <row r="38" spans="1:18" s="249" customFormat="1" ht="24" customHeight="1" x14ac:dyDescent="0.2">
      <c r="A38" s="313">
        <v>8</v>
      </c>
      <c r="B38" s="589" t="s">
        <v>73</v>
      </c>
      <c r="C38" s="488"/>
      <c r="D38" s="318" t="s">
        <v>88</v>
      </c>
      <c r="E38" s="315" t="e">
        <f t="shared" si="11"/>
        <v>#DIV/0!</v>
      </c>
      <c r="F38" s="315" t="e">
        <f t="shared" si="11"/>
        <v>#DIV/0!</v>
      </c>
      <c r="G38" s="315" t="e">
        <f t="shared" si="11"/>
        <v>#DIV/0!</v>
      </c>
      <c r="H38" s="315" t="e">
        <f t="shared" si="11"/>
        <v>#DIV/0!</v>
      </c>
      <c r="I38" s="315" t="e">
        <f t="shared" si="11"/>
        <v>#DIV/0!</v>
      </c>
      <c r="J38" s="315" t="e">
        <f t="shared" si="11"/>
        <v>#DIV/0!</v>
      </c>
      <c r="K38" s="315" t="e">
        <f t="shared" si="11"/>
        <v>#DIV/0!</v>
      </c>
      <c r="L38" s="315" t="e">
        <f t="shared" si="11"/>
        <v>#DIV/0!</v>
      </c>
      <c r="M38" s="315" t="e">
        <f t="shared" si="11"/>
        <v>#DIV/0!</v>
      </c>
      <c r="N38" s="315" t="e">
        <f t="shared" si="11"/>
        <v>#DIV/0!</v>
      </c>
      <c r="O38" s="315" t="e">
        <f t="shared" si="11"/>
        <v>#DIV/0!</v>
      </c>
      <c r="P38" s="315"/>
      <c r="Q38" s="315"/>
      <c r="R38" s="315">
        <f t="shared" si="8"/>
        <v>0</v>
      </c>
    </row>
    <row r="39" spans="1:18" s="249" customFormat="1" ht="39" customHeight="1" x14ac:dyDescent="0.2">
      <c r="A39" s="313">
        <v>9</v>
      </c>
      <c r="B39" s="589" t="s">
        <v>74</v>
      </c>
      <c r="C39" s="488"/>
      <c r="D39" s="318" t="s">
        <v>88</v>
      </c>
      <c r="E39" s="315" t="e">
        <f t="shared" si="11"/>
        <v>#DIV/0!</v>
      </c>
      <c r="F39" s="315" t="e">
        <f t="shared" si="11"/>
        <v>#DIV/0!</v>
      </c>
      <c r="G39" s="315" t="e">
        <f t="shared" si="11"/>
        <v>#DIV/0!</v>
      </c>
      <c r="H39" s="315" t="e">
        <f t="shared" si="11"/>
        <v>#DIV/0!</v>
      </c>
      <c r="I39" s="315" t="e">
        <f t="shared" si="11"/>
        <v>#DIV/0!</v>
      </c>
      <c r="J39" s="315" t="e">
        <f t="shared" si="11"/>
        <v>#DIV/0!</v>
      </c>
      <c r="K39" s="315" t="e">
        <f t="shared" si="11"/>
        <v>#DIV/0!</v>
      </c>
      <c r="L39" s="315" t="e">
        <f t="shared" si="11"/>
        <v>#DIV/0!</v>
      </c>
      <c r="M39" s="315" t="e">
        <f t="shared" si="11"/>
        <v>#DIV/0!</v>
      </c>
      <c r="N39" s="315" t="e">
        <f t="shared" si="11"/>
        <v>#DIV/0!</v>
      </c>
      <c r="O39" s="315" t="e">
        <f t="shared" si="11"/>
        <v>#DIV/0!</v>
      </c>
      <c r="P39" s="315"/>
      <c r="Q39" s="315"/>
      <c r="R39" s="315">
        <f t="shared" si="8"/>
        <v>0</v>
      </c>
    </row>
    <row r="40" spans="1:18" s="249" customFormat="1" ht="27.75" customHeight="1" x14ac:dyDescent="0.2">
      <c r="A40" s="313">
        <v>10</v>
      </c>
      <c r="B40" s="589" t="s">
        <v>75</v>
      </c>
      <c r="C40" s="488"/>
      <c r="D40" s="318" t="s">
        <v>88</v>
      </c>
      <c r="E40" s="315" t="e">
        <f t="shared" si="11"/>
        <v>#DIV/0!</v>
      </c>
      <c r="F40" s="315" t="e">
        <f t="shared" si="11"/>
        <v>#DIV/0!</v>
      </c>
      <c r="G40" s="315" t="e">
        <f t="shared" si="11"/>
        <v>#DIV/0!</v>
      </c>
      <c r="H40" s="315" t="e">
        <f t="shared" si="11"/>
        <v>#DIV/0!</v>
      </c>
      <c r="I40" s="315" t="e">
        <f t="shared" si="11"/>
        <v>#DIV/0!</v>
      </c>
      <c r="J40" s="315" t="e">
        <f t="shared" si="11"/>
        <v>#DIV/0!</v>
      </c>
      <c r="K40" s="315" t="e">
        <f t="shared" si="11"/>
        <v>#DIV/0!</v>
      </c>
      <c r="L40" s="315" t="e">
        <f t="shared" si="11"/>
        <v>#DIV/0!</v>
      </c>
      <c r="M40" s="315" t="e">
        <f t="shared" si="11"/>
        <v>#DIV/0!</v>
      </c>
      <c r="N40" s="315" t="e">
        <f t="shared" si="11"/>
        <v>#DIV/0!</v>
      </c>
      <c r="O40" s="315" t="e">
        <f t="shared" si="11"/>
        <v>#DIV/0!</v>
      </c>
      <c r="P40" s="315"/>
      <c r="Q40" s="315">
        <v>7</v>
      </c>
      <c r="R40" s="315">
        <f t="shared" si="8"/>
        <v>7</v>
      </c>
    </row>
    <row r="41" spans="1:18" s="249" customFormat="1" ht="26.25" customHeight="1" x14ac:dyDescent="0.2">
      <c r="A41" s="313">
        <v>11</v>
      </c>
      <c r="B41" s="589" t="s">
        <v>76</v>
      </c>
      <c r="C41" s="488"/>
      <c r="D41" s="318" t="s">
        <v>88</v>
      </c>
      <c r="E41" s="315" t="e">
        <f t="shared" si="11"/>
        <v>#DIV/0!</v>
      </c>
      <c r="F41" s="315" t="e">
        <f t="shared" si="11"/>
        <v>#DIV/0!</v>
      </c>
      <c r="G41" s="315" t="e">
        <f t="shared" si="11"/>
        <v>#DIV/0!</v>
      </c>
      <c r="H41" s="315" t="e">
        <f t="shared" si="11"/>
        <v>#DIV/0!</v>
      </c>
      <c r="I41" s="315" t="e">
        <f t="shared" si="11"/>
        <v>#DIV/0!</v>
      </c>
      <c r="J41" s="315" t="e">
        <f t="shared" si="11"/>
        <v>#DIV/0!</v>
      </c>
      <c r="K41" s="315" t="e">
        <f t="shared" si="11"/>
        <v>#DIV/0!</v>
      </c>
      <c r="L41" s="315" t="e">
        <f t="shared" si="11"/>
        <v>#DIV/0!</v>
      </c>
      <c r="M41" s="315" t="e">
        <f t="shared" si="11"/>
        <v>#DIV/0!</v>
      </c>
      <c r="N41" s="315" t="e">
        <f t="shared" si="11"/>
        <v>#DIV/0!</v>
      </c>
      <c r="O41" s="315" t="e">
        <f t="shared" si="11"/>
        <v>#DIV/0!</v>
      </c>
      <c r="P41" s="315"/>
      <c r="Q41" s="315"/>
      <c r="R41" s="315">
        <f t="shared" si="8"/>
        <v>0</v>
      </c>
    </row>
    <row r="42" spans="1:18" s="249" customFormat="1" ht="27.75" customHeight="1" x14ac:dyDescent="0.2">
      <c r="A42" s="313">
        <v>12</v>
      </c>
      <c r="B42" s="589" t="s">
        <v>77</v>
      </c>
      <c r="C42" s="488"/>
      <c r="D42" s="318" t="s">
        <v>88</v>
      </c>
      <c r="E42" s="315" t="e">
        <f t="shared" si="11"/>
        <v>#DIV/0!</v>
      </c>
      <c r="F42" s="315" t="e">
        <f t="shared" si="11"/>
        <v>#DIV/0!</v>
      </c>
      <c r="G42" s="315" t="e">
        <f t="shared" si="11"/>
        <v>#DIV/0!</v>
      </c>
      <c r="H42" s="315" t="e">
        <f t="shared" si="11"/>
        <v>#DIV/0!</v>
      </c>
      <c r="I42" s="315" t="e">
        <f t="shared" si="11"/>
        <v>#DIV/0!</v>
      </c>
      <c r="J42" s="315" t="e">
        <f t="shared" si="11"/>
        <v>#DIV/0!</v>
      </c>
      <c r="K42" s="315" t="e">
        <f t="shared" si="11"/>
        <v>#DIV/0!</v>
      </c>
      <c r="L42" s="315" t="e">
        <f t="shared" si="11"/>
        <v>#DIV/0!</v>
      </c>
      <c r="M42" s="315" t="e">
        <f t="shared" si="11"/>
        <v>#DIV/0!</v>
      </c>
      <c r="N42" s="315" t="e">
        <f t="shared" si="11"/>
        <v>#DIV/0!</v>
      </c>
      <c r="O42" s="315" t="e">
        <f t="shared" si="11"/>
        <v>#DIV/0!</v>
      </c>
      <c r="P42" s="315"/>
      <c r="Q42" s="315">
        <v>108746</v>
      </c>
      <c r="R42" s="315">
        <f t="shared" si="8"/>
        <v>108746</v>
      </c>
    </row>
    <row r="43" spans="1:18" s="249" customFormat="1" ht="27.75" customHeight="1" x14ac:dyDescent="0.2">
      <c r="A43" s="313">
        <v>13</v>
      </c>
      <c r="B43" s="589" t="s">
        <v>78</v>
      </c>
      <c r="C43" s="488"/>
      <c r="D43" s="318" t="s">
        <v>88</v>
      </c>
      <c r="E43" s="315" t="e">
        <f t="shared" si="11"/>
        <v>#DIV/0!</v>
      </c>
      <c r="F43" s="315" t="e">
        <f t="shared" si="11"/>
        <v>#DIV/0!</v>
      </c>
      <c r="G43" s="315" t="e">
        <f t="shared" si="11"/>
        <v>#DIV/0!</v>
      </c>
      <c r="H43" s="315" t="e">
        <f t="shared" si="11"/>
        <v>#DIV/0!</v>
      </c>
      <c r="I43" s="315" t="e">
        <f t="shared" si="11"/>
        <v>#DIV/0!</v>
      </c>
      <c r="J43" s="315" t="e">
        <f t="shared" si="11"/>
        <v>#DIV/0!</v>
      </c>
      <c r="K43" s="315" t="e">
        <f t="shared" si="11"/>
        <v>#DIV/0!</v>
      </c>
      <c r="L43" s="315" t="e">
        <f t="shared" si="11"/>
        <v>#DIV/0!</v>
      </c>
      <c r="M43" s="315" t="e">
        <f t="shared" si="11"/>
        <v>#DIV/0!</v>
      </c>
      <c r="N43" s="315" t="e">
        <f t="shared" si="11"/>
        <v>#DIV/0!</v>
      </c>
      <c r="O43" s="315" t="e">
        <f t="shared" si="11"/>
        <v>#DIV/0!</v>
      </c>
      <c r="P43" s="315"/>
      <c r="Q43" s="317">
        <f>SUM(Q33-Q34-Q35+Q36-Q37+Q38+Q39+Q40-Q41-Q42)</f>
        <v>192357</v>
      </c>
      <c r="R43" s="315">
        <f t="shared" si="8"/>
        <v>192357</v>
      </c>
    </row>
    <row r="44" spans="1:18" s="249" customFormat="1" x14ac:dyDescent="0.2">
      <c r="A44" s="313">
        <v>14</v>
      </c>
      <c r="B44" s="589" t="s">
        <v>79</v>
      </c>
      <c r="C44" s="488"/>
      <c r="D44" s="318" t="s">
        <v>88</v>
      </c>
      <c r="E44" s="315" t="e">
        <f t="shared" si="11"/>
        <v>#DIV/0!</v>
      </c>
      <c r="F44" s="315" t="e">
        <f t="shared" si="11"/>
        <v>#DIV/0!</v>
      </c>
      <c r="G44" s="315" t="e">
        <f t="shared" si="11"/>
        <v>#DIV/0!</v>
      </c>
      <c r="H44" s="315" t="e">
        <f t="shared" si="11"/>
        <v>#DIV/0!</v>
      </c>
      <c r="I44" s="315" t="e">
        <f t="shared" si="11"/>
        <v>#DIV/0!</v>
      </c>
      <c r="J44" s="315" t="e">
        <f t="shared" si="11"/>
        <v>#DIV/0!</v>
      </c>
      <c r="K44" s="315" t="e">
        <f t="shared" si="11"/>
        <v>#DIV/0!</v>
      </c>
      <c r="L44" s="315" t="e">
        <f t="shared" si="11"/>
        <v>#DIV/0!</v>
      </c>
      <c r="M44" s="315" t="e">
        <f t="shared" si="11"/>
        <v>#DIV/0!</v>
      </c>
      <c r="N44" s="315" t="e">
        <f t="shared" si="11"/>
        <v>#DIV/0!</v>
      </c>
      <c r="O44" s="315" t="e">
        <f t="shared" si="11"/>
        <v>#DIV/0!</v>
      </c>
      <c r="P44" s="315"/>
      <c r="Q44" s="315"/>
      <c r="R44" s="315">
        <f t="shared" si="8"/>
        <v>0</v>
      </c>
    </row>
    <row r="45" spans="1:18" s="249" customFormat="1" x14ac:dyDescent="0.2">
      <c r="A45" s="313">
        <v>15</v>
      </c>
      <c r="B45" s="589" t="s">
        <v>80</v>
      </c>
      <c r="C45" s="488"/>
      <c r="D45" s="318" t="s">
        <v>88</v>
      </c>
      <c r="E45" s="315" t="e">
        <f t="shared" si="11"/>
        <v>#DIV/0!</v>
      </c>
      <c r="F45" s="315" t="e">
        <f t="shared" si="11"/>
        <v>#DIV/0!</v>
      </c>
      <c r="G45" s="315" t="e">
        <f t="shared" si="11"/>
        <v>#DIV/0!</v>
      </c>
      <c r="H45" s="315" t="e">
        <f t="shared" si="11"/>
        <v>#DIV/0!</v>
      </c>
      <c r="I45" s="315" t="e">
        <f t="shared" si="11"/>
        <v>#DIV/0!</v>
      </c>
      <c r="J45" s="315" t="e">
        <f t="shared" si="11"/>
        <v>#DIV/0!</v>
      </c>
      <c r="K45" s="315" t="e">
        <f t="shared" si="11"/>
        <v>#DIV/0!</v>
      </c>
      <c r="L45" s="315" t="e">
        <f t="shared" si="11"/>
        <v>#DIV/0!</v>
      </c>
      <c r="M45" s="315" t="e">
        <f t="shared" si="11"/>
        <v>#DIV/0!</v>
      </c>
      <c r="N45" s="315" t="e">
        <f t="shared" si="11"/>
        <v>#DIV/0!</v>
      </c>
      <c r="O45" s="315" t="e">
        <f t="shared" si="11"/>
        <v>#DIV/0!</v>
      </c>
      <c r="P45" s="315"/>
      <c r="Q45" s="315"/>
      <c r="R45" s="315">
        <f t="shared" si="8"/>
        <v>0</v>
      </c>
    </row>
    <row r="46" spans="1:18" s="249" customFormat="1" ht="15.75" customHeight="1" x14ac:dyDescent="0.2">
      <c r="A46" s="313">
        <v>16</v>
      </c>
      <c r="B46" s="589" t="s">
        <v>81</v>
      </c>
      <c r="C46" s="488"/>
      <c r="D46" s="318" t="s">
        <v>88</v>
      </c>
      <c r="E46" s="315" t="e">
        <f t="shared" si="11"/>
        <v>#DIV/0!</v>
      </c>
      <c r="F46" s="315" t="e">
        <f t="shared" si="11"/>
        <v>#DIV/0!</v>
      </c>
      <c r="G46" s="315" t="e">
        <f t="shared" si="11"/>
        <v>#DIV/0!</v>
      </c>
      <c r="H46" s="315" t="e">
        <f t="shared" si="11"/>
        <v>#DIV/0!</v>
      </c>
      <c r="I46" s="315" t="e">
        <f t="shared" si="11"/>
        <v>#DIV/0!</v>
      </c>
      <c r="J46" s="315" t="e">
        <f t="shared" si="11"/>
        <v>#DIV/0!</v>
      </c>
      <c r="K46" s="315" t="e">
        <f t="shared" si="11"/>
        <v>#DIV/0!</v>
      </c>
      <c r="L46" s="315" t="e">
        <f t="shared" si="11"/>
        <v>#DIV/0!</v>
      </c>
      <c r="M46" s="315" t="e">
        <f t="shared" si="11"/>
        <v>#DIV/0!</v>
      </c>
      <c r="N46" s="315" t="e">
        <f t="shared" si="11"/>
        <v>#DIV/0!</v>
      </c>
      <c r="O46" s="315" t="e">
        <f t="shared" si="11"/>
        <v>#DIV/0!</v>
      </c>
      <c r="P46" s="315"/>
      <c r="Q46" s="317">
        <f>SUM(Q43+Q44-Q45)</f>
        <v>192357</v>
      </c>
      <c r="R46" s="315">
        <f t="shared" si="8"/>
        <v>192357</v>
      </c>
    </row>
    <row r="47" spans="1:18" s="249" customFormat="1" ht="28.5" customHeight="1" x14ac:dyDescent="0.2">
      <c r="A47" s="313">
        <v>17</v>
      </c>
      <c r="B47" s="589" t="s">
        <v>82</v>
      </c>
      <c r="C47" s="488"/>
      <c r="D47" s="318" t="s">
        <v>88</v>
      </c>
      <c r="E47" s="315" t="e">
        <f>E25/D25*100-100</f>
        <v>#DIV/0!</v>
      </c>
      <c r="F47" s="315" t="e">
        <f t="shared" si="11"/>
        <v>#DIV/0!</v>
      </c>
      <c r="G47" s="315" t="e">
        <f t="shared" si="11"/>
        <v>#DIV/0!</v>
      </c>
      <c r="H47" s="315" t="e">
        <f t="shared" si="11"/>
        <v>#DIV/0!</v>
      </c>
      <c r="I47" s="315" t="e">
        <f t="shared" si="11"/>
        <v>#DIV/0!</v>
      </c>
      <c r="J47" s="315" t="e">
        <f t="shared" si="11"/>
        <v>#DIV/0!</v>
      </c>
      <c r="K47" s="315" t="e">
        <f t="shared" si="11"/>
        <v>#DIV/0!</v>
      </c>
      <c r="L47" s="315" t="e">
        <f t="shared" si="11"/>
        <v>#DIV/0!</v>
      </c>
      <c r="M47" s="315" t="e">
        <f t="shared" si="11"/>
        <v>#DIV/0!</v>
      </c>
      <c r="N47" s="315" t="e">
        <f>N25/M25*100-100</f>
        <v>#DIV/0!</v>
      </c>
      <c r="O47" s="315" t="e">
        <f t="shared" si="11"/>
        <v>#DIV/0!</v>
      </c>
      <c r="P47" s="315"/>
      <c r="Q47" s="315"/>
      <c r="R47" s="315">
        <v>3884</v>
      </c>
    </row>
    <row r="48" spans="1:18" s="249" customFormat="1" ht="14.25" customHeight="1" x14ac:dyDescent="0.2">
      <c r="A48" s="313">
        <v>18</v>
      </c>
      <c r="B48" s="589" t="s">
        <v>83</v>
      </c>
      <c r="C48" s="488"/>
      <c r="D48" s="318" t="s">
        <v>88</v>
      </c>
      <c r="E48" s="315" t="e">
        <f>E26/D26*100-100</f>
        <v>#DIV/0!</v>
      </c>
      <c r="F48" s="315" t="e">
        <f t="shared" si="11"/>
        <v>#DIV/0!</v>
      </c>
      <c r="G48" s="315" t="e">
        <f t="shared" si="11"/>
        <v>#DIV/0!</v>
      </c>
      <c r="H48" s="315" t="e">
        <f t="shared" si="11"/>
        <v>#DIV/0!</v>
      </c>
      <c r="I48" s="315" t="e">
        <f t="shared" si="11"/>
        <v>#DIV/0!</v>
      </c>
      <c r="J48" s="315" t="e">
        <f t="shared" si="11"/>
        <v>#DIV/0!</v>
      </c>
      <c r="K48" s="315" t="e">
        <f t="shared" si="11"/>
        <v>#DIV/0!</v>
      </c>
      <c r="L48" s="315" t="e">
        <f t="shared" si="11"/>
        <v>#DIV/0!</v>
      </c>
      <c r="M48" s="315" t="e">
        <f t="shared" si="11"/>
        <v>#DIV/0!</v>
      </c>
      <c r="N48" s="315" t="e">
        <f>N26/M26*100-100</f>
        <v>#DIV/0!</v>
      </c>
      <c r="O48" s="315" t="e">
        <f t="shared" si="11"/>
        <v>#DIV/0!</v>
      </c>
      <c r="P48" s="315"/>
      <c r="Q48" s="315">
        <v>14787</v>
      </c>
      <c r="R48" s="315">
        <v>7691</v>
      </c>
    </row>
    <row r="49" spans="1:18" s="249" customFormat="1" ht="24.75" customHeight="1" x14ac:dyDescent="0.2">
      <c r="A49" s="313">
        <v>19</v>
      </c>
      <c r="B49" s="589" t="s">
        <v>84</v>
      </c>
      <c r="C49" s="488"/>
      <c r="D49" s="318" t="s">
        <v>88</v>
      </c>
      <c r="E49" s="315" t="e">
        <f t="shared" ref="E49:O49" si="12">E27/D27*100-100</f>
        <v>#DIV/0!</v>
      </c>
      <c r="F49" s="315" t="e">
        <f t="shared" si="12"/>
        <v>#DIV/0!</v>
      </c>
      <c r="G49" s="315" t="e">
        <f t="shared" si="12"/>
        <v>#DIV/0!</v>
      </c>
      <c r="H49" s="315" t="e">
        <f t="shared" si="12"/>
        <v>#DIV/0!</v>
      </c>
      <c r="I49" s="315" t="e">
        <f t="shared" si="12"/>
        <v>#DIV/0!</v>
      </c>
      <c r="J49" s="315" t="e">
        <f t="shared" si="12"/>
        <v>#DIV/0!</v>
      </c>
      <c r="K49" s="315" t="e">
        <f t="shared" si="12"/>
        <v>#DIV/0!</v>
      </c>
      <c r="L49" s="315" t="e">
        <f t="shared" si="12"/>
        <v>#DIV/0!</v>
      </c>
      <c r="M49" s="315" t="e">
        <f t="shared" si="12"/>
        <v>#DIV/0!</v>
      </c>
      <c r="N49" s="315" t="e">
        <f t="shared" si="12"/>
        <v>#DIV/0!</v>
      </c>
      <c r="O49" s="315" t="e">
        <f t="shared" si="12"/>
        <v>#DIV/0!</v>
      </c>
      <c r="P49" s="315"/>
      <c r="Q49" s="317">
        <f>SUM(Q46-Q47-Q48)</f>
        <v>177570</v>
      </c>
      <c r="R49" s="317">
        <f>SUM(R46-R47-R48)</f>
        <v>180782</v>
      </c>
    </row>
  </sheetData>
  <mergeCells count="54">
    <mergeCell ref="B48:C48"/>
    <mergeCell ref="B49:C49"/>
    <mergeCell ref="B44:C44"/>
    <mergeCell ref="B45:C45"/>
    <mergeCell ref="B46:C46"/>
    <mergeCell ref="B47:C47"/>
    <mergeCell ref="B36:C36"/>
    <mergeCell ref="B37:C37"/>
    <mergeCell ref="B38:C38"/>
    <mergeCell ref="B39:C39"/>
    <mergeCell ref="B40:C40"/>
    <mergeCell ref="B41:C41"/>
    <mergeCell ref="B42:C42"/>
    <mergeCell ref="B43:C43"/>
    <mergeCell ref="B25:C25"/>
    <mergeCell ref="B26:C26"/>
    <mergeCell ref="B27:C27"/>
    <mergeCell ref="B31:C31"/>
    <mergeCell ref="B32:C32"/>
    <mergeCell ref="B33:C33"/>
    <mergeCell ref="B34:C34"/>
    <mergeCell ref="B35:C35"/>
    <mergeCell ref="B17:C17"/>
    <mergeCell ref="B18:C18"/>
    <mergeCell ref="B19:C19"/>
    <mergeCell ref="B20:C20"/>
    <mergeCell ref="B21:C21"/>
    <mergeCell ref="B22:C22"/>
    <mergeCell ref="B23:C23"/>
    <mergeCell ref="B24:C24"/>
    <mergeCell ref="B16:C16"/>
    <mergeCell ref="B9:C9"/>
    <mergeCell ref="B10:C10"/>
    <mergeCell ref="B11:C11"/>
    <mergeCell ref="B12:C12"/>
    <mergeCell ref="B13:C13"/>
    <mergeCell ref="B14:C14"/>
    <mergeCell ref="B15:C15"/>
    <mergeCell ref="H5:J5"/>
    <mergeCell ref="H6:J6"/>
    <mergeCell ref="C5:E5"/>
    <mergeCell ref="C6:E6"/>
    <mergeCell ref="F6:G6"/>
    <mergeCell ref="H1:J1"/>
    <mergeCell ref="H2:J2"/>
    <mergeCell ref="C1:E1"/>
    <mergeCell ref="C2:E2"/>
    <mergeCell ref="F2:G2"/>
    <mergeCell ref="H3:J3"/>
    <mergeCell ref="H4:J4"/>
    <mergeCell ref="C3:E3"/>
    <mergeCell ref="C4:E4"/>
    <mergeCell ref="F3:G3"/>
    <mergeCell ref="F4:G4"/>
  </mergeCells>
  <phoneticPr fontId="0" type="noConversion"/>
  <conditionalFormatting sqref="B6 B1:F5 G4:G5 H1:J5 G1:G2">
    <cfRule type="cellIs" dxfId="1" priority="1" stopIfTrue="1" operator="equal">
      <formula>0</formula>
    </cfRule>
  </conditionalFormatting>
  <printOptions horizontalCentered="1"/>
  <pageMargins left="0.27559055118110237" right="0.19685039370078741" top="0.43307086614173229" bottom="0.78740157480314965" header="0.27559055118110237" footer="0.27559055118110237"/>
  <pageSetup paperSize="9" scale="78" fitToWidth="2" fitToHeight="0" orientation="landscape" horizontalDpi="300" verticalDpi="300" r:id="rId1"/>
  <headerFooter alignWithMargins="0">
    <oddHeader xml:space="preserve">&amp;R
</oddHeader>
    <oddFooter>&amp;LIzpildīja__________________
                        &amp;8/Paraksts/&amp;CPārbaudīja________________
             &amp;8 /Paraksts/&amp;R&amp;D/&amp;T/&amp;P</oddFooter>
  </headerFooter>
  <rowBreaks count="1" manualBreakCount="1">
    <brk id="2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4"/>
  <sheetViews>
    <sheetView zoomScaleNormal="100" workbookViewId="0">
      <pane xSplit="12" ySplit="2" topLeftCell="N3" activePane="bottomRight" state="frozenSplit"/>
      <selection activeCell="A15" sqref="A15:B15"/>
      <selection pane="topRight" activeCell="A15" sqref="A15:B15"/>
      <selection pane="bottomLeft" activeCell="A15" sqref="A15:B15"/>
      <selection pane="bottomRight"/>
    </sheetView>
  </sheetViews>
  <sheetFormatPr defaultRowHeight="20.25" customHeight="1" x14ac:dyDescent="0.2"/>
  <cols>
    <col min="1" max="1" width="31.33203125" customWidth="1"/>
    <col min="2" max="3" width="12.33203125" customWidth="1"/>
    <col min="4" max="4" width="12.33203125" hidden="1" customWidth="1"/>
    <col min="5" max="6" width="6" customWidth="1"/>
    <col min="7" max="7" width="12.5" customWidth="1"/>
  </cols>
  <sheetData>
    <row r="1" spans="1:16" s="601" customFormat="1" ht="12" thickBot="1" x14ac:dyDescent="0.25"/>
    <row r="2" spans="1:16" s="154" customFormat="1" ht="15.75" x14ac:dyDescent="0.25">
      <c r="A2" s="514" t="str">
        <f>Inform.ievad.!C3</f>
        <v>SIA"Daugavpils autobusu parks"</v>
      </c>
      <c r="B2" s="479"/>
      <c r="C2" s="479"/>
      <c r="D2" s="479"/>
      <c r="E2" s="485" t="str">
        <f>Inform.ievad.!C5</f>
        <v>2018.</v>
      </c>
      <c r="F2" s="485"/>
      <c r="G2" s="486"/>
      <c r="H2" s="524" t="str">
        <f>Inform.ievad.!C7</f>
        <v>Finanšu analīze</v>
      </c>
      <c r="I2" s="524"/>
      <c r="J2" s="525"/>
      <c r="K2" s="393"/>
      <c r="L2" s="242"/>
    </row>
    <row r="3" spans="1:16" s="154" customFormat="1" ht="9.75" customHeight="1" x14ac:dyDescent="0.25">
      <c r="A3" s="590" t="s">
        <v>283</v>
      </c>
      <c r="B3" s="481"/>
      <c r="C3" s="481"/>
      <c r="D3" s="481"/>
      <c r="E3" s="484" t="s">
        <v>171</v>
      </c>
      <c r="F3" s="484"/>
      <c r="G3" s="484"/>
      <c r="H3" s="484" t="s">
        <v>285</v>
      </c>
      <c r="I3" s="484"/>
      <c r="J3" s="592"/>
    </row>
    <row r="4" spans="1:16" s="154" customFormat="1" ht="17.25" customHeight="1" thickBot="1" x14ac:dyDescent="0.3">
      <c r="A4" s="482" t="s">
        <v>196</v>
      </c>
      <c r="B4" s="515"/>
      <c r="C4" s="515"/>
      <c r="D4" s="515"/>
      <c r="E4" s="515"/>
      <c r="F4" s="515"/>
      <c r="G4" s="515"/>
      <c r="H4" s="515"/>
      <c r="I4" s="515"/>
      <c r="J4" s="516"/>
    </row>
    <row r="5" spans="1:16" s="240" customFormat="1" ht="20.25" customHeight="1" x14ac:dyDescent="0.25">
      <c r="A5" s="426"/>
      <c r="B5" s="427"/>
      <c r="C5" s="243"/>
      <c r="D5" s="239"/>
      <c r="E5" s="239"/>
      <c r="F5" s="239"/>
      <c r="G5" s="239"/>
      <c r="H5" s="239"/>
      <c r="I5" s="239"/>
      <c r="J5" s="239"/>
      <c r="N5" s="154"/>
      <c r="O5" s="154"/>
    </row>
    <row r="6" spans="1:16" ht="33.75" customHeight="1" x14ac:dyDescent="0.25">
      <c r="A6" s="257" t="str">
        <f>Analīze!A7</f>
        <v>1.LIKVIDITĀTE</v>
      </c>
      <c r="B6" s="106" t="str">
        <f>Aktīvs!E6</f>
        <v>uz 30.09.2018.</v>
      </c>
      <c r="C6" s="106" t="str">
        <f>Aktīvs!F6</f>
        <v>uz 30.09.2017.</v>
      </c>
      <c r="D6" s="106" t="e">
        <f>#REF!-365</f>
        <v>#REF!</v>
      </c>
      <c r="E6" s="593"/>
      <c r="F6" s="593"/>
      <c r="G6" s="593"/>
      <c r="H6" s="593"/>
      <c r="I6" s="593"/>
      <c r="J6" s="593"/>
      <c r="N6" s="154"/>
      <c r="O6" s="154"/>
      <c r="P6" s="31"/>
    </row>
    <row r="7" spans="1:16" s="249" customFormat="1" ht="18" customHeight="1" x14ac:dyDescent="0.25">
      <c r="A7" s="250" t="str">
        <f>Analīze!A8</f>
        <v>1.1. Kārtējā likviditāte (CR)</v>
      </c>
      <c r="B7" s="388">
        <f>Analīze!B8</f>
        <v>1.79</v>
      </c>
      <c r="C7" s="388">
        <f>Analīze!C8</f>
        <v>2.2400000000000002</v>
      </c>
      <c r="D7" s="250"/>
      <c r="E7" s="591" t="s">
        <v>231</v>
      </c>
      <c r="F7" s="591"/>
      <c r="G7" s="591"/>
      <c r="H7" s="591"/>
      <c r="I7" s="591"/>
      <c r="J7" s="591"/>
      <c r="N7" s="154"/>
      <c r="O7" s="154"/>
    </row>
    <row r="8" spans="1:16" s="249" customFormat="1" ht="18" customHeight="1" x14ac:dyDescent="0.25">
      <c r="A8" s="250" t="str">
        <f>Analīze!A9</f>
        <v>1.2. Ātrā likviditāte (QR)</v>
      </c>
      <c r="B8" s="388">
        <f>Analīze!B9</f>
        <v>1.53</v>
      </c>
      <c r="C8" s="388">
        <f>Analīze!C9</f>
        <v>1.98</v>
      </c>
      <c r="D8" s="250"/>
      <c r="E8" s="591" t="s">
        <v>232</v>
      </c>
      <c r="F8" s="591"/>
      <c r="G8" s="591"/>
      <c r="H8" s="591"/>
      <c r="I8" s="591"/>
      <c r="J8" s="591"/>
      <c r="N8" s="154"/>
      <c r="O8" s="154"/>
    </row>
    <row r="9" spans="1:16" s="249" customFormat="1" ht="18" customHeight="1" x14ac:dyDescent="0.25">
      <c r="A9" s="250" t="str">
        <f>Analīze!A10</f>
        <v>1.3. Absolūtā likviditāte (CAR)</v>
      </c>
      <c r="B9" s="388">
        <f>Analīze!B10</f>
        <v>1.1000000000000001</v>
      </c>
      <c r="C9" s="388">
        <f>Analīze!C10</f>
        <v>1.76</v>
      </c>
      <c r="D9" s="250"/>
      <c r="E9" s="591" t="s">
        <v>233</v>
      </c>
      <c r="F9" s="591"/>
      <c r="G9" s="591"/>
      <c r="H9" s="591"/>
      <c r="I9" s="591"/>
      <c r="J9" s="591"/>
      <c r="N9" s="154"/>
      <c r="O9" s="154"/>
    </row>
    <row r="10" spans="1:16" s="249" customFormat="1" ht="18" customHeight="1" x14ac:dyDescent="0.2">
      <c r="A10" s="250" t="s">
        <v>270</v>
      </c>
      <c r="B10" s="381">
        <f>Analīze!B18</f>
        <v>-372633</v>
      </c>
      <c r="C10" s="381">
        <f>Analīze!C18</f>
        <v>-539576</v>
      </c>
      <c r="D10" s="250"/>
      <c r="E10" s="591" t="s">
        <v>234</v>
      </c>
      <c r="F10" s="591"/>
      <c r="G10" s="591"/>
      <c r="H10" s="591"/>
      <c r="I10" s="591"/>
      <c r="J10" s="591"/>
    </row>
    <row r="11" spans="1:16" s="249" customFormat="1" ht="20.25" customHeight="1" x14ac:dyDescent="0.2">
      <c r="A11" s="250"/>
      <c r="B11" s="250"/>
      <c r="C11" s="250"/>
      <c r="D11" s="250"/>
      <c r="E11" s="591"/>
      <c r="F11" s="591"/>
      <c r="G11" s="591"/>
      <c r="H11" s="591"/>
      <c r="I11" s="591"/>
      <c r="J11" s="591"/>
    </row>
    <row r="12" spans="1:16" s="249" customFormat="1" ht="31.5" customHeight="1" x14ac:dyDescent="0.2">
      <c r="A12" s="256" t="str">
        <f>Analīze!A12</f>
        <v>2.SAISTĪBU RĀDĪTĀJI</v>
      </c>
      <c r="B12" s="106" t="str">
        <f>B6</f>
        <v>uz 30.09.2018.</v>
      </c>
      <c r="C12" s="106" t="str">
        <f>C6</f>
        <v>uz 30.09.2017.</v>
      </c>
      <c r="D12" s="106" t="e">
        <f>#REF!-365</f>
        <v>#REF!</v>
      </c>
      <c r="E12" s="591"/>
      <c r="F12" s="591"/>
      <c r="G12" s="591"/>
      <c r="H12" s="591"/>
      <c r="I12" s="591"/>
      <c r="J12" s="591"/>
    </row>
    <row r="13" spans="1:16" s="249" customFormat="1" ht="18.75" customHeight="1" x14ac:dyDescent="0.2">
      <c r="A13" s="250" t="str">
        <f>Analīze!A13</f>
        <v>2.1. Visu saistību rādītājs (DR)</v>
      </c>
      <c r="B13" s="387">
        <f>Analīze!B13</f>
        <v>0.52</v>
      </c>
      <c r="C13" s="387">
        <f>Analīze!C13</f>
        <v>0.5</v>
      </c>
      <c r="D13" s="250"/>
      <c r="E13" s="591" t="s">
        <v>235</v>
      </c>
      <c r="F13" s="591"/>
      <c r="G13" s="591"/>
      <c r="H13" s="591"/>
      <c r="I13" s="591"/>
      <c r="J13" s="591"/>
    </row>
    <row r="14" spans="1:16" s="249" customFormat="1" ht="27.75" customHeight="1" x14ac:dyDescent="0.2">
      <c r="A14" s="250" t="str">
        <f>Analīze!A14</f>
        <v>2.2. Saistību attiecība pret pašu kapitālu (DER)</v>
      </c>
      <c r="B14" s="387">
        <f>Analīze!B14</f>
        <v>1.1000000000000001</v>
      </c>
      <c r="C14" s="387">
        <f>Analīze!C14</f>
        <v>1.01</v>
      </c>
      <c r="D14" s="250"/>
      <c r="E14" s="591" t="s">
        <v>236</v>
      </c>
      <c r="F14" s="591"/>
      <c r="G14" s="591"/>
      <c r="H14" s="591"/>
      <c r="I14" s="591"/>
      <c r="J14" s="591"/>
    </row>
    <row r="15" spans="1:16" s="249" customFormat="1" ht="39.75" customHeight="1" x14ac:dyDescent="0.2">
      <c r="A15" s="250" t="str">
        <f>Analīze!A15</f>
        <v>2.3. Peļņa pirms % un nodokļu atkaitīšanas jeb maksājamo procentu seguma koeficents</v>
      </c>
      <c r="B15" s="387">
        <f>Analīze!B15</f>
        <v>-11.89</v>
      </c>
      <c r="C15" s="387">
        <f>Analīze!C15</f>
        <v>15.5</v>
      </c>
      <c r="D15" s="250"/>
      <c r="E15" s="594" t="s">
        <v>237</v>
      </c>
      <c r="F15" s="595"/>
      <c r="G15" s="595"/>
      <c r="H15" s="595"/>
      <c r="I15" s="595"/>
      <c r="J15" s="596"/>
    </row>
    <row r="16" spans="1:16" s="249" customFormat="1" ht="20.25" customHeight="1" x14ac:dyDescent="0.2">
      <c r="A16" s="250"/>
      <c r="B16" s="250"/>
      <c r="C16" s="250"/>
      <c r="D16" s="250"/>
      <c r="E16" s="591"/>
      <c r="F16" s="591"/>
      <c r="G16" s="591"/>
      <c r="H16" s="591"/>
      <c r="I16" s="591"/>
      <c r="J16" s="591"/>
    </row>
    <row r="17" spans="1:10" s="249" customFormat="1" ht="31.5" customHeight="1" x14ac:dyDescent="0.2">
      <c r="A17" s="217" t="str">
        <f>Analīze!A17</f>
        <v>3. BILANCES ZELTA LIKUMI</v>
      </c>
      <c r="B17" s="106" t="str">
        <f>B12</f>
        <v>uz 30.09.2018.</v>
      </c>
      <c r="C17" s="106" t="str">
        <f>C12</f>
        <v>uz 30.09.2017.</v>
      </c>
      <c r="D17" s="106" t="e">
        <f>#REF!-365</f>
        <v>#REF!</v>
      </c>
      <c r="E17" s="591"/>
      <c r="F17" s="591"/>
      <c r="G17" s="591"/>
      <c r="H17" s="591"/>
      <c r="I17" s="591"/>
      <c r="J17" s="591"/>
    </row>
    <row r="18" spans="1:10" s="249" customFormat="1" ht="31.5" customHeight="1" x14ac:dyDescent="0.2">
      <c r="A18" s="250" t="str">
        <f>Analīze!A18</f>
        <v>3.1. Apgroz.līdz. segums ar īsterm. saistībām</v>
      </c>
      <c r="B18" s="250">
        <f>Analīze!B18</f>
        <v>-372633</v>
      </c>
      <c r="C18" s="250">
        <f>Analīze!C18</f>
        <v>-539576</v>
      </c>
      <c r="D18" s="250"/>
      <c r="E18" s="591"/>
      <c r="F18" s="591"/>
      <c r="G18" s="591"/>
      <c r="H18" s="591"/>
      <c r="I18" s="591"/>
      <c r="J18" s="591"/>
    </row>
    <row r="19" spans="1:10" s="249" customFormat="1" ht="30" customHeight="1" x14ac:dyDescent="0.2">
      <c r="A19" s="250" t="str">
        <f>Analīze!A19</f>
        <v>3.2. Ilgterm.ieguld segums ar pašu kapitālu</v>
      </c>
      <c r="B19" s="250">
        <f>Analīze!B19</f>
        <v>-739336</v>
      </c>
      <c r="C19" s="250">
        <f>Analīze!C19</f>
        <v>-548146</v>
      </c>
      <c r="D19" s="250"/>
      <c r="E19" s="591"/>
      <c r="F19" s="591"/>
      <c r="G19" s="591"/>
      <c r="H19" s="591"/>
      <c r="I19" s="591"/>
      <c r="J19" s="591"/>
    </row>
    <row r="20" spans="1:10" s="249" customFormat="1" ht="45.75" customHeight="1" x14ac:dyDescent="0.2">
      <c r="A20" s="250" t="str">
        <f>Analīze!A20</f>
        <v>3.3. Ilgterm. ieguld segums ar pašu kapitālu un ilgterm. saistībām vai tīrie apgrozāmie aktīvi</v>
      </c>
      <c r="B20" s="250">
        <f>Analīze!B20</f>
        <v>372633</v>
      </c>
      <c r="C20" s="250">
        <f>Analīze!C20</f>
        <v>539576</v>
      </c>
      <c r="D20" s="250"/>
      <c r="E20" s="591"/>
      <c r="F20" s="591"/>
      <c r="G20" s="591"/>
      <c r="H20" s="591"/>
      <c r="I20" s="591"/>
      <c r="J20" s="591"/>
    </row>
    <row r="21" spans="1:10" s="249" customFormat="1" ht="20.25" customHeight="1" x14ac:dyDescent="0.2">
      <c r="A21" s="250"/>
      <c r="B21" s="250"/>
      <c r="C21" s="250"/>
      <c r="D21" s="250"/>
      <c r="E21" s="591"/>
      <c r="F21" s="591"/>
      <c r="G21" s="591"/>
      <c r="H21" s="591"/>
      <c r="I21" s="591"/>
      <c r="J21" s="591"/>
    </row>
    <row r="22" spans="1:10" s="249" customFormat="1" ht="32.25" customHeight="1" x14ac:dyDescent="0.2">
      <c r="A22" s="217" t="str">
        <f>Analīze!A22</f>
        <v>4. LIETIŠĶĀ AKTIVITĀTE</v>
      </c>
      <c r="B22" s="106" t="str">
        <f>B17</f>
        <v>uz 30.09.2018.</v>
      </c>
      <c r="C22" s="106" t="str">
        <f>C17</f>
        <v>uz 30.09.2017.</v>
      </c>
      <c r="D22" s="106" t="e">
        <f>#REF!-365</f>
        <v>#REF!</v>
      </c>
      <c r="E22" s="591"/>
      <c r="F22" s="591"/>
      <c r="G22" s="591"/>
      <c r="H22" s="591"/>
      <c r="I22" s="591"/>
      <c r="J22" s="591"/>
    </row>
    <row r="23" spans="1:10" s="249" customFormat="1" ht="17.25" customHeight="1" x14ac:dyDescent="0.2">
      <c r="A23" s="250" t="str">
        <f>Analīze!A23</f>
        <v>4.1. Visu aktīvu aprite (TAT)</v>
      </c>
      <c r="B23" s="383">
        <f>Analīze!B23</f>
        <v>0.5</v>
      </c>
      <c r="C23" s="383">
        <f>Analīze!C23</f>
        <v>0.5</v>
      </c>
      <c r="D23" s="250"/>
      <c r="E23" s="591" t="s">
        <v>238</v>
      </c>
      <c r="F23" s="591"/>
      <c r="G23" s="591"/>
      <c r="H23" s="591"/>
      <c r="I23" s="591"/>
      <c r="J23" s="591"/>
    </row>
    <row r="24" spans="1:10" s="249" customFormat="1" ht="17.25" customHeight="1" x14ac:dyDescent="0.2">
      <c r="A24" s="250" t="str">
        <f>Analīze!A24</f>
        <v>4.2. Ilgtermiņa ieguldījumu aprite</v>
      </c>
      <c r="B24" s="383">
        <f>Analīze!B24</f>
        <v>0.69</v>
      </c>
      <c r="C24" s="383">
        <f>Analīze!C24</f>
        <v>0.73</v>
      </c>
      <c r="D24" s="250"/>
      <c r="E24" s="591" t="s">
        <v>239</v>
      </c>
      <c r="F24" s="591"/>
      <c r="G24" s="591"/>
      <c r="H24" s="591"/>
      <c r="I24" s="591"/>
      <c r="J24" s="591"/>
    </row>
    <row r="25" spans="1:10" s="249" customFormat="1" ht="16.5" customHeight="1" x14ac:dyDescent="0.2">
      <c r="A25" s="254" t="str">
        <f>Analīze!A25</f>
        <v>4.3.  Krājumu aprite koeficents (IT)</v>
      </c>
      <c r="B25" s="383">
        <f>Analīze!B25</f>
        <v>27.25</v>
      </c>
      <c r="C25" s="383">
        <f>Analīze!C25</f>
        <v>48.52</v>
      </c>
      <c r="D25" s="254"/>
      <c r="E25" s="597" t="s">
        <v>240</v>
      </c>
      <c r="F25" s="597"/>
      <c r="G25" s="597"/>
      <c r="H25" s="597"/>
      <c r="I25" s="597"/>
      <c r="J25" s="597"/>
    </row>
    <row r="26" spans="1:10" s="249" customFormat="1" ht="13.5" customHeight="1" x14ac:dyDescent="0.2">
      <c r="A26" s="255" t="str">
        <f>Analīze!A26</f>
        <v>dienas</v>
      </c>
      <c r="B26" s="383">
        <f>Analīze!B26</f>
        <v>13.39</v>
      </c>
      <c r="C26" s="383">
        <f>Analīze!C26</f>
        <v>7.52</v>
      </c>
      <c r="D26" s="357"/>
      <c r="E26" s="598"/>
      <c r="F26" s="598"/>
      <c r="G26" s="598"/>
      <c r="H26" s="598"/>
      <c r="I26" s="598"/>
      <c r="J26" s="598"/>
    </row>
    <row r="27" spans="1:10" s="249" customFormat="1" ht="31.5" customHeight="1" x14ac:dyDescent="0.2">
      <c r="A27" s="254" t="str">
        <f>Analīze!A28</f>
        <v>4.4.Debitoru parādu aprites  koeficents (ART)</v>
      </c>
      <c r="B27" s="383">
        <f>Analīze!B27</f>
        <v>117851</v>
      </c>
      <c r="C27" s="383">
        <f>Analīze!C27</f>
        <v>61069</v>
      </c>
      <c r="D27" s="254"/>
      <c r="E27" s="597" t="s">
        <v>244</v>
      </c>
      <c r="F27" s="597"/>
      <c r="G27" s="597"/>
      <c r="H27" s="597"/>
      <c r="I27" s="597"/>
      <c r="J27" s="597"/>
    </row>
    <row r="28" spans="1:10" s="249" customFormat="1" ht="30" customHeight="1" x14ac:dyDescent="0.2">
      <c r="A28" s="254" t="str">
        <f>Analīze!A29</f>
        <v>4.5. Vidējais prasību samaksas laiks (ACPR)</v>
      </c>
      <c r="B28" s="383">
        <f>Analīze!B28</f>
        <v>13.64</v>
      </c>
      <c r="C28" s="383">
        <f>Analīze!C28</f>
        <v>18.920000000000002</v>
      </c>
      <c r="D28" s="358"/>
      <c r="E28" s="598" t="s">
        <v>243</v>
      </c>
      <c r="F28" s="598"/>
      <c r="G28" s="598"/>
      <c r="H28" s="598"/>
      <c r="I28" s="598"/>
      <c r="J28" s="598"/>
    </row>
    <row r="29" spans="1:10" s="249" customFormat="1" ht="12.75" x14ac:dyDescent="0.2">
      <c r="A29" s="254" t="str">
        <f>Analīze!A31</f>
        <v xml:space="preserve">4.6.Kreditoru parādu aprite                   </v>
      </c>
      <c r="B29" s="384">
        <f>Analīze!B31</f>
        <v>7.09</v>
      </c>
      <c r="C29" s="384">
        <f>Analīze!C31</f>
        <v>12.53</v>
      </c>
      <c r="D29" s="254"/>
      <c r="E29" s="597"/>
      <c r="F29" s="597"/>
      <c r="G29" s="597"/>
      <c r="H29" s="597"/>
      <c r="I29" s="597"/>
      <c r="J29" s="597"/>
    </row>
    <row r="30" spans="1:10" s="249" customFormat="1" ht="12.75" x14ac:dyDescent="0.2">
      <c r="A30" s="357" t="str">
        <f>Analīze!A32</f>
        <v xml:space="preserve">                                            dienas</v>
      </c>
      <c r="B30" s="385">
        <f>Analīze!B32</f>
        <v>51</v>
      </c>
      <c r="C30" s="385">
        <f>Analīze!C32</f>
        <v>29</v>
      </c>
      <c r="D30" s="357"/>
      <c r="E30" s="598"/>
      <c r="F30" s="598"/>
      <c r="G30" s="598"/>
      <c r="H30" s="598"/>
      <c r="I30" s="598"/>
      <c r="J30" s="598"/>
    </row>
    <row r="31" spans="1:10" s="249" customFormat="1" ht="20.25" customHeight="1" x14ac:dyDescent="0.2">
      <c r="A31" s="250"/>
      <c r="B31" s="250"/>
      <c r="C31" s="250"/>
      <c r="D31" s="250"/>
      <c r="E31" s="591"/>
      <c r="F31" s="591"/>
      <c r="G31" s="591"/>
      <c r="H31" s="591"/>
      <c r="I31" s="591"/>
      <c r="J31" s="591"/>
    </row>
    <row r="32" spans="1:10" s="249" customFormat="1" ht="27.75" customHeight="1" x14ac:dyDescent="0.2">
      <c r="A32" s="217" t="str">
        <f>Analīze!A39</f>
        <v>5.RENTABILITĀTE (%)</v>
      </c>
      <c r="B32" s="106" t="str">
        <f>B22</f>
        <v>uz 30.09.2018.</v>
      </c>
      <c r="C32" s="106" t="str">
        <f>C22</f>
        <v>uz 30.09.2017.</v>
      </c>
      <c r="D32" s="106" t="e">
        <f>#REF!-365</f>
        <v>#REF!</v>
      </c>
      <c r="E32" s="591"/>
      <c r="F32" s="591"/>
      <c r="G32" s="591"/>
      <c r="H32" s="591"/>
      <c r="I32" s="591"/>
      <c r="J32" s="591"/>
    </row>
    <row r="33" spans="1:10" s="249" customFormat="1" ht="14.25" customHeight="1" x14ac:dyDescent="0.2">
      <c r="A33" s="254" t="str">
        <f>Analīze!A40</f>
        <v>5.1. Komerciālā rentabilitāte (RGP)</v>
      </c>
      <c r="B33" s="304"/>
      <c r="C33" s="254"/>
      <c r="D33" s="254"/>
      <c r="E33" s="597"/>
      <c r="F33" s="597"/>
      <c r="G33" s="597"/>
      <c r="H33" s="597"/>
      <c r="I33" s="597"/>
      <c r="J33" s="597"/>
    </row>
    <row r="34" spans="1:10" s="249" customFormat="1" ht="14.25" customHeight="1" x14ac:dyDescent="0.2">
      <c r="A34" s="255" t="str">
        <f>Analīze!A41</f>
        <v>Bruto peļņas rentabilitāte</v>
      </c>
      <c r="B34" s="385">
        <f>Analīze!B41</f>
        <v>-112.07</v>
      </c>
      <c r="C34" s="385">
        <f>Analīze!C41</f>
        <v>-96.59</v>
      </c>
      <c r="D34" s="357"/>
      <c r="E34" s="598" t="s">
        <v>230</v>
      </c>
      <c r="F34" s="598"/>
      <c r="G34" s="598"/>
      <c r="H34" s="598"/>
      <c r="I34" s="598"/>
      <c r="J34" s="598"/>
    </row>
    <row r="35" spans="1:10" s="249" customFormat="1" ht="14.25" customHeight="1" x14ac:dyDescent="0.2">
      <c r="A35" s="303" t="str">
        <f>Analīze!A42</f>
        <v>5.2. Realizācijas rentabilitāte (ROS)</v>
      </c>
      <c r="B35" s="386">
        <f>Analīze!B42</f>
        <v>-7.77</v>
      </c>
      <c r="C35" s="386">
        <f>Analīze!C42</f>
        <v>11.58</v>
      </c>
      <c r="D35" s="250"/>
      <c r="E35" s="591" t="s">
        <v>333</v>
      </c>
      <c r="F35" s="591"/>
      <c r="G35" s="591"/>
      <c r="H35" s="591"/>
      <c r="I35" s="591"/>
      <c r="J35" s="591"/>
    </row>
    <row r="36" spans="1:10" s="249" customFormat="1" ht="14.25" customHeight="1" x14ac:dyDescent="0.2">
      <c r="A36" s="303" t="str">
        <f>Analīze!A43</f>
        <v>5.3. Ekonomiskā rentabilitāte (ROA)</v>
      </c>
      <c r="B36" s="386">
        <f>Analīze!B43</f>
        <v>-3.59</v>
      </c>
      <c r="C36" s="386">
        <f>Analīze!C43</f>
        <v>12.34</v>
      </c>
      <c r="D36" s="250"/>
      <c r="E36" s="591" t="s">
        <v>228</v>
      </c>
      <c r="F36" s="591"/>
      <c r="G36" s="591"/>
      <c r="H36" s="591"/>
      <c r="I36" s="591"/>
      <c r="J36" s="591"/>
    </row>
    <row r="37" spans="1:10" s="249" customFormat="1" ht="14.25" customHeight="1" x14ac:dyDescent="0.2">
      <c r="A37" s="382" t="str">
        <f>Analīze!A45</f>
        <v>5.4. Finansiālā rentabilitāte (ROE)</v>
      </c>
      <c r="B37" s="384"/>
      <c r="C37" s="384"/>
      <c r="D37" s="254"/>
      <c r="E37" s="597"/>
      <c r="F37" s="597"/>
      <c r="G37" s="597"/>
      <c r="H37" s="597"/>
      <c r="I37" s="597"/>
      <c r="J37" s="597"/>
    </row>
    <row r="38" spans="1:10" s="249" customFormat="1" ht="15" customHeight="1" x14ac:dyDescent="0.2">
      <c r="A38" s="255" t="str">
        <f>Analīze!A48</f>
        <v>Pašu kapitāla rentabilitāte</v>
      </c>
      <c r="B38" s="385">
        <f>Analīze!B48</f>
        <v>-8.16</v>
      </c>
      <c r="C38" s="385">
        <f>Analīze!C48</f>
        <v>11.61</v>
      </c>
      <c r="D38" s="357"/>
      <c r="E38" s="598" t="s">
        <v>229</v>
      </c>
      <c r="F38" s="598"/>
      <c r="G38" s="598"/>
      <c r="H38" s="598"/>
      <c r="I38" s="598"/>
      <c r="J38" s="598"/>
    </row>
    <row r="39" spans="1:10" s="249" customFormat="1" ht="20.25" customHeight="1" x14ac:dyDescent="0.2"/>
    <row r="40" spans="1:10" s="249" customFormat="1" ht="20.25" customHeight="1" x14ac:dyDescent="0.2"/>
    <row r="41" spans="1:10" s="249" customFormat="1" ht="20.25" customHeight="1" x14ac:dyDescent="0.2"/>
    <row r="42" spans="1:10" s="249" customFormat="1" ht="20.25" customHeight="1" x14ac:dyDescent="0.2"/>
    <row r="43" spans="1:10" s="249" customFormat="1" ht="20.25" customHeight="1" x14ac:dyDescent="0.2">
      <c r="A43" s="107"/>
    </row>
    <row r="44" spans="1:10" s="249" customFormat="1" ht="20.25" customHeight="1" x14ac:dyDescent="0.2"/>
    <row r="45" spans="1:10" s="249" customFormat="1" ht="20.25" customHeight="1" x14ac:dyDescent="0.2"/>
    <row r="46" spans="1:10" s="249" customFormat="1" ht="20.25" customHeight="1" x14ac:dyDescent="0.2"/>
    <row r="47" spans="1:10" s="249" customFormat="1" ht="20.25" customHeight="1" x14ac:dyDescent="0.2"/>
    <row r="48" spans="1:10" s="249" customFormat="1" ht="20.25" customHeight="1" x14ac:dyDescent="0.2"/>
    <row r="49" spans="1:3" s="249" customFormat="1" ht="20.25" customHeight="1" x14ac:dyDescent="0.2"/>
    <row r="50" spans="1:3" s="249" customFormat="1" ht="20.25" customHeight="1" x14ac:dyDescent="0.2"/>
    <row r="51" spans="1:3" s="249" customFormat="1" ht="20.25" customHeight="1" x14ac:dyDescent="0.2"/>
    <row r="52" spans="1:3" s="249" customFormat="1" ht="20.25" customHeight="1" x14ac:dyDescent="0.2"/>
    <row r="53" spans="1:3" s="73" customFormat="1" ht="20.25" customHeight="1" x14ac:dyDescent="0.2">
      <c r="A53" s="249"/>
      <c r="B53" s="249"/>
      <c r="C53" s="249"/>
    </row>
    <row r="54" spans="1:3" s="73" customFormat="1" ht="20.25" customHeight="1" x14ac:dyDescent="0.2">
      <c r="A54" s="249"/>
      <c r="B54" s="249"/>
      <c r="C54" s="249"/>
    </row>
    <row r="55" spans="1:3" s="73" customFormat="1" ht="20.25" customHeight="1" x14ac:dyDescent="0.2"/>
    <row r="56" spans="1:3" s="73" customFormat="1" ht="20.25" customHeight="1" x14ac:dyDescent="0.2"/>
    <row r="57" spans="1:3" s="73" customFormat="1" ht="20.25" customHeight="1" x14ac:dyDescent="0.2"/>
    <row r="58" spans="1:3" s="73" customFormat="1" ht="20.25" customHeight="1" x14ac:dyDescent="0.2"/>
    <row r="59" spans="1:3" s="73" customFormat="1" ht="20.25" customHeight="1" x14ac:dyDescent="0.2"/>
    <row r="60" spans="1:3" s="73" customFormat="1" ht="20.25" customHeight="1" x14ac:dyDescent="0.2"/>
    <row r="61" spans="1:3" s="73" customFormat="1" ht="20.25" customHeight="1" x14ac:dyDescent="0.2"/>
    <row r="62" spans="1:3" s="73" customFormat="1" ht="20.25" customHeight="1" x14ac:dyDescent="0.2"/>
    <row r="63" spans="1:3" s="73" customFormat="1" ht="20.25" customHeight="1" x14ac:dyDescent="0.2"/>
    <row r="64" spans="1:3" s="73" customFormat="1" ht="20.25" customHeight="1" x14ac:dyDescent="0.2"/>
  </sheetData>
  <mergeCells count="40">
    <mergeCell ref="E37:J37"/>
    <mergeCell ref="E38:J38"/>
    <mergeCell ref="E33:J33"/>
    <mergeCell ref="E34:J34"/>
    <mergeCell ref="E35:J35"/>
    <mergeCell ref="E36:J36"/>
    <mergeCell ref="E25:J25"/>
    <mergeCell ref="E26:J26"/>
    <mergeCell ref="E27:J27"/>
    <mergeCell ref="E28:J28"/>
    <mergeCell ref="E29:J29"/>
    <mergeCell ref="E30:J30"/>
    <mergeCell ref="E31:J31"/>
    <mergeCell ref="E32:J32"/>
    <mergeCell ref="E23:J23"/>
    <mergeCell ref="E24:J24"/>
    <mergeCell ref="E17:J17"/>
    <mergeCell ref="E18:J18"/>
    <mergeCell ref="E19:J19"/>
    <mergeCell ref="E20:J20"/>
    <mergeCell ref="E21:J21"/>
    <mergeCell ref="E22:J22"/>
    <mergeCell ref="E13:J13"/>
    <mergeCell ref="E14:J14"/>
    <mergeCell ref="E15:J15"/>
    <mergeCell ref="E16:J16"/>
    <mergeCell ref="E8:J8"/>
    <mergeCell ref="E9:J9"/>
    <mergeCell ref="E11:J11"/>
    <mergeCell ref="E12:J12"/>
    <mergeCell ref="A2:D2"/>
    <mergeCell ref="A3:D3"/>
    <mergeCell ref="A4:J4"/>
    <mergeCell ref="E10:J10"/>
    <mergeCell ref="H2:J2"/>
    <mergeCell ref="E3:G3"/>
    <mergeCell ref="H3:J3"/>
    <mergeCell ref="E2:G2"/>
    <mergeCell ref="E6:J6"/>
    <mergeCell ref="E7:J7"/>
  </mergeCells>
  <phoneticPr fontId="0" type="noConversion"/>
  <conditionalFormatting sqref="E2:E3 F3:G3 B12 H2:J3 B6:C6 B17:C17 B22:C22 B32:C32">
    <cfRule type="cellIs" dxfId="0" priority="1" stopIfTrue="1" operator="equal">
      <formula>0</formula>
    </cfRule>
  </conditionalFormatting>
  <printOptions horizontalCentered="1"/>
  <pageMargins left="0.51" right="0.19685039370078741" top="0.69" bottom="1.04" header="0.42" footer="0.43"/>
  <pageSetup paperSize="9" fitToWidth="0" fitToHeight="3" orientation="landscape" horizontalDpi="300" verticalDpi="300" r:id="rId1"/>
  <headerFooter alignWithMargins="0">
    <oddHeader xml:space="preserve">&amp;R
</oddHeader>
    <oddFooter>&amp;LIzpildīja__________________
                        &amp;8/Paraksts/&amp;CPārbaudīja________________
             &amp;8 /Paraksts/&amp;R&amp;D/&amp;T/&amp;P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5"/>
  <sheetViews>
    <sheetView zoomScaleNormal="100" workbookViewId="0">
      <pane xSplit="7" ySplit="1" topLeftCell="AQ2" activePane="bottomRight" state="frozenSplit"/>
      <selection activeCell="A15" sqref="A15:B15"/>
      <selection pane="topRight" activeCell="A15" sqref="A15:B15"/>
      <selection pane="bottomLeft" activeCell="A15" sqref="A15:B15"/>
      <selection pane="bottomRight"/>
    </sheetView>
  </sheetViews>
  <sheetFormatPr defaultRowHeight="19.5" customHeight="1" x14ac:dyDescent="0.2"/>
  <cols>
    <col min="1" max="1" width="6.83203125" customWidth="1"/>
    <col min="2" max="2" width="91.6640625" customWidth="1"/>
  </cols>
  <sheetData>
    <row r="1" spans="1:2" ht="19.5" customHeight="1" thickBot="1" x14ac:dyDescent="0.25">
      <c r="A1" s="47"/>
      <c r="B1" s="49" t="s">
        <v>97</v>
      </c>
    </row>
    <row r="2" spans="1:2" ht="19.5" customHeight="1" thickBot="1" x14ac:dyDescent="0.25">
      <c r="A2" s="48"/>
      <c r="B2" s="83" t="s">
        <v>60</v>
      </c>
    </row>
    <row r="3" spans="1:2" s="73" customFormat="1" ht="109.5" customHeight="1" x14ac:dyDescent="0.2">
      <c r="A3" s="72" t="s">
        <v>135</v>
      </c>
      <c r="B3" s="82" t="s">
        <v>157</v>
      </c>
    </row>
    <row r="4" spans="1:2" s="73" customFormat="1" ht="92.25" customHeight="1" x14ac:dyDescent="0.2">
      <c r="A4" s="74" t="s">
        <v>136</v>
      </c>
      <c r="B4" s="81" t="s">
        <v>132</v>
      </c>
    </row>
    <row r="5" spans="1:2" s="73" customFormat="1" ht="56.25" customHeight="1" x14ac:dyDescent="0.2">
      <c r="A5" s="74" t="s">
        <v>137</v>
      </c>
      <c r="B5" s="81" t="s">
        <v>162</v>
      </c>
    </row>
    <row r="6" spans="1:2" s="73" customFormat="1" ht="57.75" customHeight="1" x14ac:dyDescent="0.2">
      <c r="A6" s="74" t="s">
        <v>138</v>
      </c>
      <c r="B6" s="81" t="s">
        <v>161</v>
      </c>
    </row>
    <row r="7" spans="1:2" s="73" customFormat="1" ht="19.5" customHeight="1" x14ac:dyDescent="0.2">
      <c r="A7" s="75"/>
      <c r="B7" s="40"/>
    </row>
    <row r="8" spans="1:2" s="73" customFormat="1" ht="19.5" customHeight="1" thickBot="1" x14ac:dyDescent="0.25">
      <c r="B8" s="76"/>
    </row>
    <row r="9" spans="1:2" s="73" customFormat="1" ht="19.5" customHeight="1" thickBot="1" x14ac:dyDescent="0.25">
      <c r="A9" s="86"/>
      <c r="B9" s="83" t="s">
        <v>61</v>
      </c>
    </row>
    <row r="10" spans="1:2" s="73" customFormat="1" ht="102" customHeight="1" x14ac:dyDescent="0.2">
      <c r="A10" s="56" t="s">
        <v>139</v>
      </c>
      <c r="B10" s="87" t="s">
        <v>130</v>
      </c>
    </row>
    <row r="11" spans="1:2" s="73" customFormat="1" ht="98.25" customHeight="1" x14ac:dyDescent="0.2">
      <c r="A11" s="43" t="s">
        <v>140</v>
      </c>
      <c r="B11" s="80" t="s">
        <v>131</v>
      </c>
    </row>
    <row r="12" spans="1:2" s="73" customFormat="1" ht="60.75" customHeight="1" x14ac:dyDescent="0.2">
      <c r="A12" s="43" t="s">
        <v>141</v>
      </c>
      <c r="B12" s="80" t="s">
        <v>163</v>
      </c>
    </row>
    <row r="13" spans="1:2" s="73" customFormat="1" ht="19.5" customHeight="1" thickBot="1" x14ac:dyDescent="0.25">
      <c r="B13" s="76"/>
    </row>
    <row r="14" spans="1:2" s="73" customFormat="1" ht="19.5" customHeight="1" thickBot="1" x14ac:dyDescent="0.25">
      <c r="A14" s="86"/>
      <c r="B14" s="83" t="s">
        <v>62</v>
      </c>
    </row>
    <row r="15" spans="1:2" s="73" customFormat="1" ht="21" customHeight="1" x14ac:dyDescent="0.2">
      <c r="A15" s="56" t="s">
        <v>142</v>
      </c>
      <c r="B15" s="87" t="s">
        <v>129</v>
      </c>
    </row>
    <row r="16" spans="1:2" s="73" customFormat="1" ht="39.75" customHeight="1" x14ac:dyDescent="0.2">
      <c r="A16" s="43" t="s">
        <v>143</v>
      </c>
      <c r="B16" s="85" t="s">
        <v>158</v>
      </c>
    </row>
    <row r="17" spans="1:2" s="73" customFormat="1" ht="40.5" customHeight="1" x14ac:dyDescent="0.2">
      <c r="A17" s="43" t="s">
        <v>144</v>
      </c>
      <c r="B17" s="85" t="s">
        <v>159</v>
      </c>
    </row>
    <row r="18" spans="1:2" s="73" customFormat="1" ht="19.5" customHeight="1" x14ac:dyDescent="0.2">
      <c r="B18" s="41"/>
    </row>
    <row r="19" spans="1:2" s="73" customFormat="1" ht="19.5" customHeight="1" thickBot="1" x14ac:dyDescent="0.25">
      <c r="B19" s="76"/>
    </row>
    <row r="20" spans="1:2" s="73" customFormat="1" ht="19.5" customHeight="1" thickBot="1" x14ac:dyDescent="0.25">
      <c r="A20" s="84"/>
      <c r="B20" s="50" t="s">
        <v>63</v>
      </c>
    </row>
    <row r="21" spans="1:2" s="73" customFormat="1" ht="85.5" customHeight="1" x14ac:dyDescent="0.2">
      <c r="A21" s="42" t="s">
        <v>145</v>
      </c>
      <c r="B21" s="98" t="s">
        <v>127</v>
      </c>
    </row>
    <row r="22" spans="1:2" s="73" customFormat="1" ht="27.75" customHeight="1" x14ac:dyDescent="0.2">
      <c r="A22" s="56"/>
      <c r="B22" s="89" t="s">
        <v>133</v>
      </c>
    </row>
    <row r="23" spans="1:2" s="73" customFormat="1" ht="42" customHeight="1" x14ac:dyDescent="0.2">
      <c r="A23" s="77" t="s">
        <v>146</v>
      </c>
      <c r="B23" s="80" t="s">
        <v>156</v>
      </c>
    </row>
    <row r="24" spans="1:2" s="73" customFormat="1" ht="61.5" customHeight="1" x14ac:dyDescent="0.2">
      <c r="A24" s="53" t="s">
        <v>147</v>
      </c>
      <c r="B24" s="91" t="s">
        <v>128</v>
      </c>
    </row>
    <row r="25" spans="1:2" s="73" customFormat="1" ht="49.5" customHeight="1" x14ac:dyDescent="0.2">
      <c r="A25" s="42"/>
      <c r="B25" s="92" t="s">
        <v>94</v>
      </c>
    </row>
    <row r="26" spans="1:2" s="73" customFormat="1" ht="19.5" customHeight="1" x14ac:dyDescent="0.2">
      <c r="A26" s="56"/>
      <c r="B26" s="93" t="s">
        <v>89</v>
      </c>
    </row>
    <row r="27" spans="1:2" s="73" customFormat="1" ht="33" customHeight="1" x14ac:dyDescent="0.2">
      <c r="A27" s="42" t="s">
        <v>148</v>
      </c>
      <c r="B27" s="91" t="s">
        <v>154</v>
      </c>
    </row>
    <row r="28" spans="1:2" s="73" customFormat="1" ht="33" customHeight="1" x14ac:dyDescent="0.2">
      <c r="A28" s="42"/>
      <c r="B28" s="94" t="s">
        <v>122</v>
      </c>
    </row>
    <row r="29" spans="1:2" s="73" customFormat="1" ht="19.5" customHeight="1" x14ac:dyDescent="0.2">
      <c r="A29" s="42"/>
      <c r="B29" s="93" t="s">
        <v>93</v>
      </c>
    </row>
    <row r="30" spans="1:2" s="73" customFormat="1" ht="30.75" customHeight="1" x14ac:dyDescent="0.2">
      <c r="A30" s="53" t="s">
        <v>149</v>
      </c>
      <c r="B30" s="95" t="s">
        <v>160</v>
      </c>
    </row>
    <row r="31" spans="1:2" s="73" customFormat="1" ht="30.75" customHeight="1" x14ac:dyDescent="0.2">
      <c r="A31" s="42"/>
      <c r="B31" s="96" t="s">
        <v>123</v>
      </c>
    </row>
    <row r="32" spans="1:2" s="73" customFormat="1" ht="19.5" customHeight="1" x14ac:dyDescent="0.2">
      <c r="A32" s="56"/>
      <c r="B32" s="93" t="s">
        <v>95</v>
      </c>
    </row>
    <row r="33" spans="1:2" s="73" customFormat="1" ht="19.5" customHeight="1" x14ac:dyDescent="0.2">
      <c r="A33" s="78"/>
      <c r="B33" s="90" t="s">
        <v>124</v>
      </c>
    </row>
    <row r="34" spans="1:2" s="73" customFormat="1" ht="19.5" customHeight="1" x14ac:dyDescent="0.2">
      <c r="A34" s="77"/>
      <c r="B34" s="90" t="s">
        <v>125</v>
      </c>
    </row>
    <row r="35" spans="1:2" s="73" customFormat="1" ht="43.5" customHeight="1" x14ac:dyDescent="0.2">
      <c r="A35" s="53"/>
      <c r="B35" s="88" t="s">
        <v>126</v>
      </c>
    </row>
    <row r="36" spans="1:2" s="73" customFormat="1" ht="19.5" customHeight="1" x14ac:dyDescent="0.2">
      <c r="A36" s="79"/>
      <c r="B36" s="97" t="s">
        <v>99</v>
      </c>
    </row>
    <row r="37" spans="1:2" s="73" customFormat="1" ht="19.5" customHeight="1" thickBot="1" x14ac:dyDescent="0.25">
      <c r="B37" s="76"/>
    </row>
    <row r="38" spans="1:2" s="73" customFormat="1" ht="19.5" customHeight="1" thickBot="1" x14ac:dyDescent="0.25">
      <c r="A38" s="84"/>
      <c r="B38" s="50" t="s">
        <v>86</v>
      </c>
    </row>
    <row r="39" spans="1:2" s="73" customFormat="1" ht="19.5" customHeight="1" x14ac:dyDescent="0.2">
      <c r="A39" s="42" t="s">
        <v>150</v>
      </c>
      <c r="B39" s="105" t="s">
        <v>101</v>
      </c>
    </row>
    <row r="40" spans="1:2" s="73" customFormat="1" ht="19.5" customHeight="1" x14ac:dyDescent="0.2">
      <c r="A40" s="42"/>
      <c r="B40" s="100" t="s">
        <v>118</v>
      </c>
    </row>
    <row r="41" spans="1:2" s="73" customFormat="1" ht="19.5" customHeight="1" x14ac:dyDescent="0.2">
      <c r="A41" s="42"/>
      <c r="B41" s="100" t="s">
        <v>334</v>
      </c>
    </row>
    <row r="42" spans="1:2" s="73" customFormat="1" ht="19.5" customHeight="1" x14ac:dyDescent="0.2">
      <c r="A42" s="56"/>
      <c r="B42" s="100" t="s">
        <v>332</v>
      </c>
    </row>
    <row r="43" spans="1:2" s="73" customFormat="1" ht="19.5" customHeight="1" x14ac:dyDescent="0.2">
      <c r="A43" s="42" t="s">
        <v>151</v>
      </c>
      <c r="B43" s="99" t="s">
        <v>102</v>
      </c>
    </row>
    <row r="44" spans="1:2" s="73" customFormat="1" ht="19.5" customHeight="1" x14ac:dyDescent="0.2">
      <c r="A44" s="201" t="s">
        <v>167</v>
      </c>
      <c r="B44" s="100" t="s">
        <v>119</v>
      </c>
    </row>
    <row r="45" spans="1:2" s="73" customFormat="1" ht="19.5" customHeight="1" x14ac:dyDescent="0.2">
      <c r="A45" s="201" t="s">
        <v>168</v>
      </c>
      <c r="B45" s="101" t="s">
        <v>134</v>
      </c>
    </row>
    <row r="46" spans="1:2" s="73" customFormat="1" ht="19.5" customHeight="1" x14ac:dyDescent="0.2">
      <c r="A46" s="79"/>
      <c r="B46" s="93" t="s">
        <v>111</v>
      </c>
    </row>
    <row r="47" spans="1:2" s="73" customFormat="1" ht="19.5" customHeight="1" x14ac:dyDescent="0.2">
      <c r="A47" s="42" t="s">
        <v>152</v>
      </c>
      <c r="B47" s="99" t="s">
        <v>104</v>
      </c>
    </row>
    <row r="48" spans="1:2" s="73" customFormat="1" ht="19.5" customHeight="1" x14ac:dyDescent="0.2">
      <c r="B48" s="101" t="s">
        <v>120</v>
      </c>
    </row>
    <row r="49" spans="1:2" s="73" customFormat="1" ht="19.5" customHeight="1" x14ac:dyDescent="0.2">
      <c r="A49" s="201"/>
      <c r="B49" s="93" t="s">
        <v>111</v>
      </c>
    </row>
    <row r="50" spans="1:2" s="73" customFormat="1" ht="43.5" customHeight="1" x14ac:dyDescent="0.2">
      <c r="B50" s="94" t="s">
        <v>121</v>
      </c>
    </row>
    <row r="51" spans="1:2" s="73" customFormat="1" ht="19.5" customHeight="1" x14ac:dyDescent="0.2">
      <c r="A51" s="56"/>
      <c r="B51" s="93" t="s">
        <v>155</v>
      </c>
    </row>
    <row r="52" spans="1:2" s="73" customFormat="1" ht="19.5" customHeight="1" x14ac:dyDescent="0.2">
      <c r="A52" s="102"/>
      <c r="B52" s="599" t="s">
        <v>117</v>
      </c>
    </row>
    <row r="53" spans="1:2" s="73" customFormat="1" ht="19.5" customHeight="1" x14ac:dyDescent="0.2">
      <c r="A53" s="102"/>
      <c r="B53" s="600"/>
    </row>
    <row r="54" spans="1:2" ht="19.5" customHeight="1" x14ac:dyDescent="0.2">
      <c r="A54" s="103"/>
      <c r="B54" s="104" t="s">
        <v>116</v>
      </c>
    </row>
    <row r="55" spans="1:2" ht="19.5" customHeight="1" x14ac:dyDescent="0.2">
      <c r="B55" s="27"/>
    </row>
  </sheetData>
  <mergeCells count="1">
    <mergeCell ref="B52:B53"/>
  </mergeCells>
  <phoneticPr fontId="0" type="noConversion"/>
  <pageMargins left="0.75" right="0.33" top="0.82" bottom="0.62" header="0.5" footer="0.45"/>
  <pageSetup paperSize="9" fitToWidth="3" fitToHeight="3" orientation="portrait" horizontalDpi="300" verticalDpi="300" r:id="rId1"/>
  <headerFooter alignWithMargins="0"/>
  <rowBreaks count="2" manualBreakCount="2">
    <brk id="13" max="16383" man="1"/>
    <brk id="37"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18</vt:i4>
      </vt:variant>
    </vt:vector>
  </HeadingPairs>
  <TitlesOfParts>
    <vt:vector size="26" baseType="lpstr">
      <vt:lpstr>Inform.ievad.</vt:lpstr>
      <vt:lpstr>PZA</vt:lpstr>
      <vt:lpstr>Aktīvs</vt:lpstr>
      <vt:lpstr>Pasīvs</vt:lpstr>
      <vt:lpstr>Analīze</vt:lpstr>
      <vt:lpstr>C0_7.4.</vt:lpstr>
      <vt:lpstr>Kopsavilkums</vt:lpstr>
      <vt:lpstr>Skaidrojumi</vt:lpstr>
      <vt:lpstr>C_0_7.2.Pas</vt:lpstr>
      <vt:lpstr>C_0_7.3.koef</vt:lpstr>
      <vt:lpstr>C_0_7.4.</vt:lpstr>
      <vt:lpstr>Informācijas_ievadīšana</vt:lpstr>
      <vt:lpstr>O4_2.</vt:lpstr>
      <vt:lpstr>Aktīvs!Заголовки_для_печати</vt:lpstr>
      <vt:lpstr>Analīze!Заголовки_для_печати</vt:lpstr>
      <vt:lpstr>C0_7.4.!Заголовки_для_печати</vt:lpstr>
      <vt:lpstr>Kopsavilkums!Заголовки_для_печати</vt:lpstr>
      <vt:lpstr>Pasīvs!Заголовки_для_печати</vt:lpstr>
      <vt:lpstr>PZA!Заголовки_для_печати</vt:lpstr>
      <vt:lpstr>Aktīvs!Область_печати</vt:lpstr>
      <vt:lpstr>Analīze!Область_печати</vt:lpstr>
      <vt:lpstr>Inform.ievad.!Область_печати</vt:lpstr>
      <vt:lpstr>Kopsavilkums!Область_печати</vt:lpstr>
      <vt:lpstr>Pasīvs!Область_печати</vt:lpstr>
      <vt:lpstr>PZA!Область_печати</vt:lpstr>
      <vt:lpstr>Skaidrojumi!Область_печати</vt:lpstr>
    </vt:vector>
  </TitlesOfParts>
  <Company>Invest Rīga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04/2; C0/5; C0/7</dc:title>
  <dc:subject/>
  <dc:creator>SS</dc:creator>
  <dc:description>Bilances un PZA dati, bilances analīze, analītiskais pārskats un būtiskuma plānošana. Posteņu titullapas.</dc:description>
  <cp:lastModifiedBy>Sergejs</cp:lastModifiedBy>
  <cp:lastPrinted>2017-05-25T11:58:53Z</cp:lastPrinted>
  <dcterms:created xsi:type="dcterms:W3CDTF">2000-02-23T08:10:51Z</dcterms:created>
  <dcterms:modified xsi:type="dcterms:W3CDTF">2018-11-05T10:21:37Z</dcterms:modified>
</cp:coreProperties>
</file>